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bina\Desktop\рабочее\КСК\2026\СРИ\Пункты для сайта 2026\19в\19 в 2026\на сайт\"/>
    </mc:Choice>
  </mc:AlternateContent>
  <xr:revisionPtr revIDLastSave="0" documentId="13_ncr:1_{36E9EE41-547F-4CFC-9C10-89FF4D456E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" sheetId="13" r:id="rId1"/>
    <sheet name="28а) ПР1 490-22" sheetId="16" r:id="rId2"/>
    <sheet name="28а) ПР2 490-22" sheetId="14" r:id="rId3"/>
    <sheet name="28 б) reshenie_tarif_2026" sheetId="15" r:id="rId4"/>
    <sheet name="28 в) Prilozenie 2" sheetId="3" r:id="rId5"/>
    <sheet name="28 г) Prilozenie 3" sheetId="4" r:id="rId6"/>
    <sheet name="28 д) Prilozenie 4" sheetId="5" r:id="rId7"/>
    <sheet name="28 е) Prilozenie 5" sheetId="6" r:id="rId8"/>
  </sheets>
  <externalReferences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25">#REF!</definedName>
    <definedName name="_26">#REF!</definedName>
    <definedName name="_29">#REF!</definedName>
    <definedName name="_35998">#REF!</definedName>
    <definedName name="_44">#REF!</definedName>
    <definedName name="_92">#REF!</definedName>
    <definedName name="_94">#REF!</definedName>
    <definedName name="_97">#REF!</definedName>
    <definedName name="_pdv1">#REF!</definedName>
    <definedName name="_SP1">#REF!</definedName>
    <definedName name="_SP10">#REF!</definedName>
    <definedName name="_SP11">#REF!</definedName>
    <definedName name="_SP12">#REF!</definedName>
    <definedName name="_SP13">#REF!</definedName>
    <definedName name="_SP14">#REF!</definedName>
    <definedName name="_SP15">#REF!</definedName>
    <definedName name="_SP16">#REF!</definedName>
    <definedName name="_SP17">#REF!</definedName>
    <definedName name="_SP18">#REF!</definedName>
    <definedName name="_SP19">#REF!</definedName>
    <definedName name="_SP2">#REF!</definedName>
    <definedName name="_SP20">#REF!</definedName>
    <definedName name="_SP3">#REF!</definedName>
    <definedName name="_SP4">#REF!</definedName>
    <definedName name="_SP5">#REF!</definedName>
    <definedName name="_SP7">#REF!</definedName>
    <definedName name="_SP8">#REF!</definedName>
    <definedName name="_SP9">#REF!</definedName>
    <definedName name="_sum17">#REF!</definedName>
    <definedName name="_xlnm._FilterDatabase">#REF!</definedName>
    <definedName name="All_orgs">#REF!</definedName>
    <definedName name="asd" localSheetId="3">'28 б) reshenie_tarif_2026'!asd</definedName>
    <definedName name="asd" localSheetId="1">'28а) ПР1 490-22'!asd</definedName>
    <definedName name="asd" localSheetId="2">'28а) ПР2 490-22'!asd</definedName>
    <definedName name="asd">[0]!asd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ompOt" localSheetId="3">'28 б) reshenie_tarif_2026'!CompOt</definedName>
    <definedName name="CompOt" localSheetId="1">'28а) ПР1 490-22'!CompOt</definedName>
    <definedName name="CompOt" localSheetId="2">'28а) ПР2 490-22'!CompOt</definedName>
    <definedName name="CompOt">[0]!CompOt</definedName>
    <definedName name="CompRas" localSheetId="3">'28 б) reshenie_tarif_2026'!CompRas</definedName>
    <definedName name="CompRas" localSheetId="1">'28а) ПР1 490-22'!CompRas</definedName>
    <definedName name="CompRas" localSheetId="2">'28а) ПР2 490-22'!CompRas</definedName>
    <definedName name="CompRas">[0]!CompRas</definedName>
    <definedName name="Cur_region">#REF!</definedName>
    <definedName name="CUR_VER">#REF!</definedName>
    <definedName name="DATA">#REF!</definedName>
    <definedName name="Data_range">#REF!</definedName>
    <definedName name="DATE">#REF!</definedName>
    <definedName name="del">#REF!</definedName>
    <definedName name="Dics_values">#REF!</definedName>
    <definedName name="DOC">#REF!</definedName>
    <definedName name="Down_range">#REF!</definedName>
    <definedName name="ESO_ET">#REF!</definedName>
    <definedName name="ESO_PROT">#N/A</definedName>
    <definedName name="ESOcom">#REF!</definedName>
    <definedName name="ETALON">#REF!</definedName>
    <definedName name="ew" localSheetId="3">'28 б) reshenie_tarif_2026'!ew</definedName>
    <definedName name="ew" localSheetId="1">'28а) ПР1 490-22'!ew</definedName>
    <definedName name="ew" localSheetId="2">'28а) ПР2 490-22'!ew</definedName>
    <definedName name="ew">[0]!ew</definedName>
    <definedName name="Excel_BuiltIn__FilterDatabase_2">#REF!</definedName>
    <definedName name="Excel_BuiltIn_Print_Area_2">#REF!</definedName>
    <definedName name="Excel_BuiltIn_Print_Titles_2">#REF!</definedName>
    <definedName name="fg" localSheetId="3">'28 б) reshenie_tarif_2026'!fg</definedName>
    <definedName name="fg" localSheetId="1">'28а) ПР1 490-22'!fg</definedName>
    <definedName name="fg" localSheetId="2">'28а) ПР2 490-22'!fg</definedName>
    <definedName name="fg">[0]!fg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L">#REF!</definedName>
    <definedName name="INN">#REF!</definedName>
    <definedName name="jj">#REF!</definedName>
    <definedName name="k" localSheetId="3">'28 б) reshenie_tarif_2026'!k</definedName>
    <definedName name="k" localSheetId="1">'28а) ПР1 490-22'!k</definedName>
    <definedName name="k" localSheetId="2">'28а) ПР2 490-22'!k</definedName>
    <definedName name="k">[0]!k</definedName>
    <definedName name="Kot">#REF!</definedName>
    <definedName name="kot_name">#REF!</definedName>
    <definedName name="kot25hdr">#REF!</definedName>
    <definedName name="Kotel_etalon">#REF!</definedName>
    <definedName name="kott9">#REF!</definedName>
    <definedName name="kott9hdr">#REF!</definedName>
    <definedName name="List">#REF!</definedName>
    <definedName name="LL_SCOPE">#REF!</definedName>
    <definedName name="MO">#REF!</definedName>
    <definedName name="nalog">#REF!</definedName>
    <definedName name="NOM">#REF!</definedName>
    <definedName name="NSRF">#REF!</definedName>
    <definedName name="Num">#REF!</definedName>
    <definedName name="off">#REF!</definedName>
    <definedName name="ok">#REF!</definedName>
    <definedName name="OKTMO">#REF!</definedName>
    <definedName name="one">#REF!</definedName>
    <definedName name="Org_name">#REF!</definedName>
    <definedName name="Organizations">#REF!</definedName>
    <definedName name="OrgEt">#REF!</definedName>
    <definedName name="ORGS">#REF!</definedName>
    <definedName name="p1_all">#REF!</definedName>
    <definedName name="P1_ESO_PROT" hidden="1">#REF!,#REF!,#REF!,#REF!,#REF!,#REF!,#REF!,#REF!</definedName>
    <definedName name="p1_et">#REF!</definedName>
    <definedName name="p1_et_s">#REF!</definedName>
    <definedName name="p1_et_str">#REF!,#REF!,#REF!,#REF!,#REF!,#REF!</definedName>
    <definedName name="p1_rst_1">#REF!</definedName>
    <definedName name="P1_SBT_PROT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ET_PROT" hidden="1">#REF!,#REF!,#REF!,#REF!,#REF!,#REF!,#REF!</definedName>
    <definedName name="P1_SET_PRT" hidden="1">#REF!,#REF!,#REF!,#REF!,#REF!,#REF!,#REF!</definedName>
    <definedName name="p3_et">#REF!</definedName>
    <definedName name="p3_rst">#REF!</definedName>
    <definedName name="P4_5">#REF!</definedName>
    <definedName name="p4_rst">#REF!,#REF!</definedName>
    <definedName name="P6_T2.1?Protection" localSheetId="3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dv">#REF!</definedName>
    <definedName name="polta">#REF!</definedName>
    <definedName name="PROT">#REF!</definedName>
    <definedName name="r_rst">#REF!</definedName>
    <definedName name="REG_ET">#REF!</definedName>
    <definedName name="REG_PROT">#REF!,#REF!,#REF!,#REF!,#REF!,#REF!,#REF!</definedName>
    <definedName name="REGcom">#REF!</definedName>
    <definedName name="regions">#REF!</definedName>
    <definedName name="REGUL">#REF!</definedName>
    <definedName name="rows_count">#REF!</definedName>
    <definedName name="rows_to_copy">#REF!</definedName>
    <definedName name="rows_to_copy2">#REF!</definedName>
    <definedName name="rr">#REF!</definedName>
    <definedName name="rst">#REF!</definedName>
    <definedName name="s_t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"CBM4XSVVG8NCUQFH77DO9WLLM"</definedName>
    <definedName name="SBT_ET">#REF!</definedName>
    <definedName name="SBT_PROT" localSheetId="3">#REF!,#REF!,#REF!,#REF!,P1_SBT_PROT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>#REF!</definedName>
    <definedName name="Scope">#REF!,#REF!,#REF!</definedName>
    <definedName name="SCOPE_ARN">#REF!,#REF!</definedName>
    <definedName name="SCOPE_DATA">#REF!</definedName>
    <definedName name="SCOPE_DT">#REF!</definedName>
    <definedName name="SCOPE_ESOLD">#REF!</definedName>
    <definedName name="SCOPE_ETALON">#REF!</definedName>
    <definedName name="SCOPE_FLOAD" localSheetId="3">#REF!,P1_SCOPE_FLOAD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RML" localSheetId="3">#REF!,#REF!,P1_SCOPE_FRML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PROT">#REF!</definedName>
    <definedName name="SCOPE_PRT_ET">#REF!</definedName>
    <definedName name="SCOPE_PRT1">#REF!,#REF!</definedName>
    <definedName name="SCOPE_REGLD">#REF!</definedName>
    <definedName name="SCOPE_SBTLD">#REF!</definedName>
    <definedName name="SCOPE_SETLD">#REF!</definedName>
    <definedName name="Scope2">#REF!</definedName>
    <definedName name="SCP_REGS">#REF!</definedName>
    <definedName name="SET_ET">#REF!</definedName>
    <definedName name="SET_PROT" localSheetId="3">#REF!,#REF!,#REF!,#REF!,#REF!,P1_SET_PROT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3">#REF!,#REF!,#REF!,#REF!,P1_SET_PRT</definedName>
    <definedName name="SET_PRT" localSheetId="1">#REF!,#REF!,#REF!,#REF!,P1_SET_PRT</definedName>
    <definedName name="SET_PRT" localSheetId="2">#REF!,#REF!,#REF!,#REF!,P1_SET_PRT</definedName>
    <definedName name="SET_PRT">#REF!,#REF!,#REF!,#REF!,P1_SET_PRT</definedName>
    <definedName name="SETcom">#REF!</definedName>
    <definedName name="Sheet2?prefix?">"H"</definedName>
    <definedName name="SPR_PROT">#REF!,#REF!</definedName>
    <definedName name="sum">#REF!</definedName>
    <definedName name="T0.1_Scope">#REF!</definedName>
    <definedName name="T12_Scope">#REF!</definedName>
    <definedName name="T2.1?Protection" localSheetId="3">'28 б) reshenie_tarif_2026'!P6_T2.1?Protection</definedName>
    <definedName name="T2.1?Protection" localSheetId="1">'28а) ПР1 490-22'!P6_T2.1?Protection</definedName>
    <definedName name="T2.1?Protection" localSheetId="2">'28а) ПР2 490-22'!P6_T2.1?Protection</definedName>
    <definedName name="T2.1?Protection">P6_T2.1?Protection</definedName>
    <definedName name="T2?Protection" localSheetId="3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_DiapProt" localSheetId="3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5?Data" localSheetId="3">P1_T25?Data,P2_T25?Data</definedName>
    <definedName name="T25?Data" localSheetId="1">P1_T25?Data,P2_T25?Data</definedName>
    <definedName name="T25?Data" localSheetId="2">P1_T25?Data,P2_T25?Data</definedName>
    <definedName name="T25?Data">P1_T25?Data,P2_T25?Data</definedName>
    <definedName name="T9_Scope">#REF!</definedName>
    <definedName name="Toplivo">#REF!</definedName>
    <definedName name="two">#REF!</definedName>
    <definedName name="VDOC">#REF!</definedName>
    <definedName name="viv">#REF!</definedName>
    <definedName name="vvod">#REF!</definedName>
    <definedName name="www" localSheetId="3">'28 б) reshenie_tarif_2026'!www</definedName>
    <definedName name="www" localSheetId="1">'28а) ПР1 490-22'!www</definedName>
    <definedName name="www" localSheetId="2">'28а) ПР2 490-22'!www</definedName>
    <definedName name="www">[0]!www</definedName>
    <definedName name="XLRPARAMS_ParamTitle" hidden="1">#REF!</definedName>
    <definedName name="Z_АУП">#REF!</definedName>
    <definedName name="Z_ДРЭУ">#REF!</definedName>
    <definedName name="Z_МСЧ">#REF!</definedName>
    <definedName name="Z_РМУ">#REF!</definedName>
    <definedName name="Z_РЭУ">#REF!</definedName>
    <definedName name="Z_СБ">#REF!</definedName>
    <definedName name="Z_УА">#REF!</definedName>
    <definedName name="Z_УОМ">#REF!</definedName>
    <definedName name="Z_УТС">#REF!</definedName>
    <definedName name="Z_УТТиСТ">#REF!</definedName>
    <definedName name="Z_ЯРЭУ">#REF!</definedName>
    <definedName name="Z_ЯСК">#REF!</definedName>
    <definedName name="А">#REF!</definedName>
    <definedName name="Адрес_п">#REF!</definedName>
    <definedName name="Аморт1">#REF!</definedName>
    <definedName name="аморт2">#REF!</definedName>
    <definedName name="амортизация">#REF!</definedName>
    <definedName name="апр">#REF!</definedName>
    <definedName name="АУП">#REF!</definedName>
    <definedName name="АУП_94">#REF!</definedName>
    <definedName name="АУП_РП">#REF!</definedName>
    <definedName name="АУП_РП25">#REF!</definedName>
    <definedName name="АУП_СОБ">#REF!</definedName>
    <definedName name="АУП_СОБ_СТЛ">#REF!</definedName>
    <definedName name="б" localSheetId="3">'28 б) reshenie_tarif_2026'!б</definedName>
    <definedName name="б" localSheetId="1">'28а) ПР1 490-22'!б</definedName>
    <definedName name="б" localSheetId="2">'28а) ПР2 490-22'!б</definedName>
    <definedName name="б">[0]!б</definedName>
    <definedName name="Б0101">#REF!</definedName>
    <definedName name="Б0101R">#REF!</definedName>
    <definedName name="Б0102">#REF!</definedName>
    <definedName name="Б0302">#REF!</definedName>
    <definedName name="Б0303">#REF!</definedName>
    <definedName name="Б0304">#REF!</definedName>
    <definedName name="Б0305">#REF!</definedName>
    <definedName name="Б0504">#REF!</definedName>
    <definedName name="Б1105">#REF!</definedName>
    <definedName name="Б1115">#REF!</definedName>
    <definedName name="БАЗА">#REF!</definedName>
    <definedName name="_xlnm.Database">#REF!</definedName>
    <definedName name="БАЗА1">#REF!</definedName>
    <definedName name="БАЗА2">#REF!</definedName>
    <definedName name="Базовый">#REF!</definedName>
    <definedName name="БазовыйПериод">#REF!</definedName>
    <definedName name="БИК_п">#REF!</definedName>
    <definedName name="БКР_ГАЗ">#REF!</definedName>
    <definedName name="БС">#REF!</definedName>
    <definedName name="в23ё" localSheetId="3">'28 б) reshenie_tarif_2026'!в23ё</definedName>
    <definedName name="в23ё" localSheetId="1">'28а) ПР1 490-22'!в23ё</definedName>
    <definedName name="в23ё" localSheetId="2">'28а) ПР2 490-22'!в23ё</definedName>
    <definedName name="в23ё">[0]!в23ё</definedName>
    <definedName name="ва">#REF!</definedName>
    <definedName name="вв" localSheetId="3">'28 б) reshenie_tarif_2026'!вв</definedName>
    <definedName name="вв" localSheetId="1">'28а) ПР1 490-22'!вв</definedName>
    <definedName name="вв" localSheetId="2">'28а) ПР2 490-22'!вв</definedName>
    <definedName name="вв">[0]!вв</definedName>
    <definedName name="всего_к_оплате">#REF!</definedName>
    <definedName name="всего_с_НДС1">#REF!</definedName>
    <definedName name="всего_с_НДС2">#REF!</definedName>
    <definedName name="всего_с_НДС3">#REF!</definedName>
    <definedName name="ВТОП">#REF!</definedName>
    <definedName name="второй">#REF!</definedName>
    <definedName name="г">#REF!</definedName>
    <definedName name="где_п">#REF!</definedName>
    <definedName name="ГПУ">#REF!</definedName>
    <definedName name="ГПУ_94">#REF!</definedName>
    <definedName name="ГПУ_СОБ">#REF!</definedName>
    <definedName name="ГПУ_СОБ_СТЛ">#REF!</definedName>
    <definedName name="дата_дог_п">#REF!</definedName>
    <definedName name="дата_счета_п">#REF!</definedName>
    <definedName name="доля_проч_ф">#REF!</definedName>
    <definedName name="доля_прочая">#REF!</definedName>
    <definedName name="доля_прочая_98_ав">#REF!</definedName>
    <definedName name="доля_прочая_ав">#REF!</definedName>
    <definedName name="доля_прочая_ф">#REF!</definedName>
    <definedName name="доля_т_ф">#REF!</definedName>
    <definedName name="доля_теп_1">#REF!</definedName>
    <definedName name="доля_теп_2">#REF!</definedName>
    <definedName name="доля_теп_3">#REF!</definedName>
    <definedName name="доля_тепло">#REF!</definedName>
    <definedName name="доля_эл_1">#REF!</definedName>
    <definedName name="доля_эл_2">#REF!</definedName>
    <definedName name="доля_эл_3">#REF!</definedName>
    <definedName name="доля_эл_ф">#REF!</definedName>
    <definedName name="доля_электра">#REF!</definedName>
    <definedName name="доля_электра_99">#REF!</definedName>
    <definedName name="ДРУГОЕ">#REF!</definedName>
    <definedName name="ДРЭУ">#REF!</definedName>
    <definedName name="ДРЭУ_94">#REF!</definedName>
    <definedName name="ДРЭУ_СОБ">#REF!</definedName>
    <definedName name="ДРЭУ_СОБ_СТЛ">#REF!</definedName>
    <definedName name="ж" hidden="1">#REF!</definedName>
    <definedName name="з" localSheetId="3">'28 б) reshenie_tarif_2026'!P6_T2.1?Protection</definedName>
    <definedName name="з" localSheetId="1">'28а) ПР1 490-22'!P6_T2.1?Protection</definedName>
    <definedName name="з" localSheetId="2">'28а) ПР2 490-22'!P6_T2.1?Protection</definedName>
    <definedName name="з">P6_T2.1?Protection</definedName>
    <definedName name="з21">#REF!</definedName>
    <definedName name="_xlnm.Print_Titles" localSheetId="5">'28 г) Prilozenie 3'!#REF!</definedName>
    <definedName name="_xlnm.Print_Titles" localSheetId="7">'28 е) Prilozenie 5'!$13:$15</definedName>
    <definedName name="Закончившийся">#REF!</definedName>
    <definedName name="Запрос1">#REF!</definedName>
    <definedName name="знач">#REF!</definedName>
    <definedName name="зп">#REF!</definedName>
    <definedName name="ИНН_п">#REF!</definedName>
    <definedName name="ИРК" hidden="1">#REF!,#REF!,#REF!,#REF!,#REF!,#REF!,#REF!,#REF!</definedName>
    <definedName name="й" localSheetId="3">'28 б) reshenie_tarif_2026'!й</definedName>
    <definedName name="й" localSheetId="1">'28а) ПР1 490-22'!й</definedName>
    <definedName name="й" localSheetId="2">'28а) ПР2 490-22'!й</definedName>
    <definedName name="й">[0]!й</definedName>
    <definedName name="йй" localSheetId="3">'28 б) reshenie_tarif_2026'!йй</definedName>
    <definedName name="йй" localSheetId="1">'28а) ПР1 490-22'!йй</definedName>
    <definedName name="йй" localSheetId="2">'28а) ПР2 490-22'!йй</definedName>
    <definedName name="йй">[0]!йй</definedName>
    <definedName name="ке" localSheetId="3">'28 б) reshenie_tarif_2026'!ке</definedName>
    <definedName name="ке" localSheetId="1">'28а) ПР1 490-22'!ке</definedName>
    <definedName name="ке" localSheetId="2">'28а) ПР2 490-22'!ке</definedName>
    <definedName name="ке">[0]!ке</definedName>
    <definedName name="код_п">#REF!</definedName>
    <definedName name="Код_статуса">#REF!</definedName>
    <definedName name="Кор_счет_п">#REF!</definedName>
    <definedName name="КР_РМУ">#REF!</definedName>
    <definedName name="КР_УИиРС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ГС_ЗМ">#REF!</definedName>
    <definedName name="МГС_Ям">#REF!</definedName>
    <definedName name="Медслужба">#REF!</definedName>
    <definedName name="МП">#REF!</definedName>
    <definedName name="МП_94">#REF!</definedName>
    <definedName name="МП_СОБ">#REF!</definedName>
    <definedName name="МП_СОБ_СТЛ">#REF!</definedName>
    <definedName name="МР">#REF!</definedName>
    <definedName name="МСЧ">#REF!</definedName>
    <definedName name="МСЧ_94">#REF!</definedName>
    <definedName name="МСЧ_СОБ">#REF!</definedName>
    <definedName name="МСЧ_СОБ_СТЛ">#REF!</definedName>
    <definedName name="мым" localSheetId="3">'28 б) reshenie_tarif_2026'!мым</definedName>
    <definedName name="мым" localSheetId="1">'28а) ПР1 490-22'!мым</definedName>
    <definedName name="мым" localSheetId="2">'28а) ПР2 490-22'!мым</definedName>
    <definedName name="мым">[0]!мым</definedName>
    <definedName name="НГДУ">#REF!</definedName>
    <definedName name="НГДУ_94">#REF!</definedName>
    <definedName name="НГДУ_СОБ">#REF!</definedName>
    <definedName name="НГДУ_СОБ_СТЛ">#REF!</definedName>
    <definedName name="НДС1">#REF!</definedName>
    <definedName name="НДС2">#REF!</definedName>
    <definedName name="НДС3">#REF!</definedName>
    <definedName name="нов" localSheetId="3">'28 б) reshenie_tarif_2026'!нов</definedName>
    <definedName name="нов" localSheetId="1">'28а) ПР1 490-22'!нов</definedName>
    <definedName name="нов" localSheetId="2">'28а) ПР2 490-22'!нов</definedName>
    <definedName name="нов">[0]!нов</definedName>
    <definedName name="ном_дог_п">#REF!</definedName>
    <definedName name="ном_счета_п">#REF!</definedName>
    <definedName name="НСРФ">#REF!</definedName>
    <definedName name="НСРФ2">#REF!</definedName>
    <definedName name="нульурал">#REF!</definedName>
    <definedName name="_xlnm.Print_Area" localSheetId="3">'28 б) reshenie_tarif_2026'!$A$1:$D$7</definedName>
    <definedName name="_xlnm.Print_Area" localSheetId="2">'28а) ПР2 490-22'!$A$1:$F$13</definedName>
    <definedName name="ОВР" localSheetId="3">'28 б) reshenie_tarif_2026'!ОВР</definedName>
    <definedName name="ОВР" localSheetId="1">'28а) ПР1 490-22'!ОВР</definedName>
    <definedName name="ОВР" localSheetId="2">'28а) ПР2 490-22'!ОВР</definedName>
    <definedName name="ОВР">[0]!ОВР</definedName>
    <definedName name="ОКОНХ_п">#REF!</definedName>
    <definedName name="ОКПО_п">#REF!</definedName>
    <definedName name="ОХР">#REF!</definedName>
    <definedName name="ОХР_АУП">#REF!</definedName>
    <definedName name="ОХР_УГРиЛМ">#REF!</definedName>
    <definedName name="ОХР_УНИПР">#REF!</definedName>
    <definedName name="первый">#REF!</definedName>
    <definedName name="ПериодРегулирования">#REF!</definedName>
    <definedName name="пНДС1">#REF!</definedName>
    <definedName name="пНДС2">#REF!</definedName>
    <definedName name="пНДС3">#REF!</definedName>
    <definedName name="Покупатель">#REF!</definedName>
    <definedName name="полезный_т_ф">#REF!</definedName>
    <definedName name="полезный_тепло">#REF!</definedName>
    <definedName name="полезный_эл_ф">#REF!</definedName>
    <definedName name="полезный_электро">#REF!</definedName>
    <definedName name="Пользователь_п">#REF!</definedName>
    <definedName name="ПоследнийГод">#REF!</definedName>
    <definedName name="потребители" localSheetId="3">#REF!,#REF!,P1_SCOPE_FRML</definedName>
    <definedName name="потребители" localSheetId="1">#REF!,#REF!,P1_SCOPE_FRML</definedName>
    <definedName name="потребители" localSheetId="2">#REF!,#REF!,P1_SCOPE_FRML</definedName>
    <definedName name="потребители">#REF!,#REF!,P1_SCOPE_FRML</definedName>
    <definedName name="процент_т_ф">#REF!</definedName>
    <definedName name="Процент_тепло">#REF!</definedName>
    <definedName name="Процент_эл_ф">#REF!</definedName>
    <definedName name="Процент_электра">#REF!</definedName>
    <definedName name="прочая_доля_99">#REF!</definedName>
    <definedName name="прочая_процент">#REF!</definedName>
    <definedName name="прочая_процент_98_ав">#REF!</definedName>
    <definedName name="прочая_процент_99">#REF!</definedName>
    <definedName name="прочая_процент_ав">#REF!</definedName>
    <definedName name="прочая_процент_ф">#REF!</definedName>
    <definedName name="прочая_процент_ф_ав">#REF!</definedName>
    <definedName name="ПЭ">#REF!</definedName>
    <definedName name="р" localSheetId="3">'28 б) reshenie_tarif_2026'!р</definedName>
    <definedName name="р" localSheetId="1">'28а) ПР1 490-22'!р</definedName>
    <definedName name="р" localSheetId="2">'28а) ПР2 490-22'!р</definedName>
    <definedName name="р">[0]!р</definedName>
    <definedName name="Рас_счет_п">#REF!</definedName>
    <definedName name="РГК">#REF!</definedName>
    <definedName name="Регулируемый">#REF!</definedName>
    <definedName name="РМУ">#REF!</definedName>
    <definedName name="РМУ_92">#REF!</definedName>
    <definedName name="РСиС">#REF!</definedName>
    <definedName name="РЭУ">#REF!</definedName>
    <definedName name="РЭУ_94">#REF!</definedName>
    <definedName name="РЭУ_СОБ">#REF!</definedName>
    <definedName name="РЭУ_СОБ_СТЛ">#REF!</definedName>
    <definedName name="с" localSheetId="3">'28 б) reshenie_tarif_2026'!с</definedName>
    <definedName name="с" localSheetId="1">'28а) ПР1 490-22'!с</definedName>
    <definedName name="с" localSheetId="2">'28а) ПР2 490-22'!с</definedName>
    <definedName name="с">[0]!с</definedName>
    <definedName name="с_с_т_ф">#REF!</definedName>
    <definedName name="с_с_тепло">#REF!</definedName>
    <definedName name="с_с_эл_ф">#REF!</definedName>
    <definedName name="с_с_электра">#REF!</definedName>
    <definedName name="СБ">#REF!</definedName>
    <definedName name="СБ_94">#REF!</definedName>
    <definedName name="СБ_СОБ">#REF!</definedName>
    <definedName name="СБ_СОБ_СТЛ">#REF!</definedName>
    <definedName name="свод2">#REF!</definedName>
    <definedName name="СВП">#REF!</definedName>
    <definedName name="СВП_авиа">#REF!</definedName>
    <definedName name="сн" localSheetId="3">#REF!,#REF!,#REF!,#REF!,#REF!,P1_SET_PROT</definedName>
    <definedName name="сн" localSheetId="1">#REF!,#REF!,#REF!,#REF!,#REF!,P1_SET_PROT</definedName>
    <definedName name="сн" localSheetId="2">#REF!,#REF!,#REF!,#REF!,#REF!,P1_SET_PROT</definedName>
    <definedName name="сн">#REF!,#REF!,#REF!,#REF!,#REF!,P1_SET_PROT</definedName>
    <definedName name="СОБ_94">#REF!</definedName>
    <definedName name="собств.нужды" localSheetId="3">#REF!,P1_SCOPE_FLOAD</definedName>
    <definedName name="собств.нужды" localSheetId="1">#REF!,P1_SCOPE_FLOAD</definedName>
    <definedName name="собств.нужды" localSheetId="2">#REF!,P1_SCOPE_FLOAD</definedName>
    <definedName name="собств.нужды">#REF!,P1_SCOPE_FLOAD</definedName>
    <definedName name="Соцвыплаты" localSheetId="3">'28 б) reshenie_tarif_2026'!Соцвыплаты</definedName>
    <definedName name="Соцвыплаты" localSheetId="1">'28а) ПР1 490-22'!Соцвыплаты</definedName>
    <definedName name="Соцвыплаты" localSheetId="2">'28а) ПР2 490-22'!Соцвыплаты</definedName>
    <definedName name="Соцвыплаты">[0]!Соцвыплаты</definedName>
    <definedName name="СРТ">#REF!</definedName>
    <definedName name="сс" localSheetId="3">'28 б) reshenie_tarif_2026'!сс</definedName>
    <definedName name="сс" localSheetId="1">'28а) ПР1 490-22'!сс</definedName>
    <definedName name="сс" localSheetId="2">'28а) ПР2 490-22'!сс</definedName>
    <definedName name="сс">[0]!сс</definedName>
    <definedName name="сссс" localSheetId="3">'28 б) reshenie_tarif_2026'!сссс</definedName>
    <definedName name="сссс" localSheetId="1">'28а) ПР1 490-22'!сссс</definedName>
    <definedName name="сссс" localSheetId="2">'28а) ПР2 490-22'!сссс</definedName>
    <definedName name="сссс">[0]!сссс</definedName>
    <definedName name="ссы" localSheetId="3">'28 б) reshenie_tarif_2026'!ссы</definedName>
    <definedName name="ссы" localSheetId="1">'28а) ПР1 490-22'!ссы</definedName>
    <definedName name="ссы" localSheetId="2">'28а) ПР2 490-22'!ссы</definedName>
    <definedName name="ссы">[0]!ссы</definedName>
    <definedName name="сто">#REF!</definedName>
    <definedName name="сто_проц_ф">#REF!</definedName>
    <definedName name="сто_процентов">#REF!</definedName>
    <definedName name="страхование">#REF!</definedName>
    <definedName name="Сумма_с_НДС1">#REF!</definedName>
    <definedName name="Сумма_с_НДС2">#REF!</definedName>
    <definedName name="Сумма_с_НДС3">#REF!</definedName>
    <definedName name="Сумма1">#REF!</definedName>
    <definedName name="Сумма2">#REF!</definedName>
    <definedName name="Сумма3">#REF!</definedName>
    <definedName name="ТВ">#REF!</definedName>
    <definedName name="тепло_проц_ф">#REF!</definedName>
    <definedName name="тепло_процент">#REF!</definedName>
    <definedName name="ТЗР_ЯСК">#REF!</definedName>
    <definedName name="Типография">#REF!</definedName>
    <definedName name="Токаревой">#REF!</definedName>
    <definedName name="третий">#REF!</definedName>
    <definedName name="у" localSheetId="3">'28 б) reshenie_tarif_2026'!у</definedName>
    <definedName name="у" localSheetId="1">'28а) ПР1 490-22'!у</definedName>
    <definedName name="у" localSheetId="2">'28а) ПР2 490-22'!у</definedName>
    <definedName name="у">[0]!у</definedName>
    <definedName name="УА">#REF!</definedName>
    <definedName name="УА_94">#REF!</definedName>
    <definedName name="УА_СОБ">#REF!</definedName>
    <definedName name="УА_СОБ_СТЛ">#REF!</definedName>
    <definedName name="УГОЛЬ">#REF!</definedName>
    <definedName name="УГРиЛМ">#REF!</definedName>
    <definedName name="УГРиЛМ_94">#REF!</definedName>
    <definedName name="УГРиЛМ_ЗГС">#REF!</definedName>
    <definedName name="УГРиЛМ_СГКИ">#REF!</definedName>
    <definedName name="УГРиЛМ_СОБ">#REF!</definedName>
    <definedName name="УГРиЛМ_СОБ_СТЛ">#REF!</definedName>
    <definedName name="УГРиЛМ_УРБ">#REF!</definedName>
    <definedName name="УГРиЛМ_ЯГС">#REF!</definedName>
    <definedName name="УИиРС">#REF!</definedName>
    <definedName name="УИиРС_94">#REF!</definedName>
    <definedName name="УИиРС_СОБ">#REF!</definedName>
    <definedName name="УИиРС_СОБ_СТЛ">#REF!</definedName>
    <definedName name="УИТ">#REF!</definedName>
    <definedName name="УИТ_94">#REF!</definedName>
    <definedName name="УИТ_СОБ">#REF!</definedName>
    <definedName name="УИТ_СОБ_СТЛ">#REF!</definedName>
    <definedName name="УКиСР">#REF!</definedName>
    <definedName name="УНИиПР_94">#REF!</definedName>
    <definedName name="УНИиПР_СОБ">#REF!</definedName>
    <definedName name="УНИиПР_СОБ_СТЛ">#REF!</definedName>
    <definedName name="УНИПР">#REF!</definedName>
    <definedName name="УНИПР_ЗМ">#REF!</definedName>
    <definedName name="УНИПР_ЯМ">#REF!</definedName>
    <definedName name="УОМ">#REF!</definedName>
    <definedName name="УОМ_94">#REF!</definedName>
    <definedName name="УОМ_СОБ">#REF!</definedName>
    <definedName name="УОМ_СОБ_СТЛ">#REF!</definedName>
    <definedName name="УП" localSheetId="3">'28 б) reshenie_tarif_2026'!УП</definedName>
    <definedName name="УП" localSheetId="1">'28а) ПР1 490-22'!УП</definedName>
    <definedName name="УП" localSheetId="2">'28а) ПР2 490-22'!УП</definedName>
    <definedName name="УП">[0]!УП</definedName>
    <definedName name="УПИиПР_СОБ">#REF!</definedName>
    <definedName name="УПИиПР_СОБ_СТЛ">#REF!</definedName>
    <definedName name="усл1_п">#REF!</definedName>
    <definedName name="усл2_п">#REF!</definedName>
    <definedName name="усл3_п">#REF!</definedName>
    <definedName name="УСО">#REF!</definedName>
    <definedName name="УСО_92">#REF!</definedName>
    <definedName name="УТС">#REF!</definedName>
    <definedName name="УТС_94">#REF!</definedName>
    <definedName name="УТС_СОБ">#REF!</definedName>
    <definedName name="УТС_СОБ_СТЛ">#REF!</definedName>
    <definedName name="УТТиСТ">#REF!</definedName>
    <definedName name="УТТиСТ_94">#REF!</definedName>
    <definedName name="УТТиСТ_СОБ">#REF!</definedName>
    <definedName name="УТТиСТ_СОБ_СТЛ">#REF!</definedName>
    <definedName name="уфэ" localSheetId="3">'28 б) reshenie_tarif_2026'!уфэ</definedName>
    <definedName name="уфэ" localSheetId="1">'28а) ПР1 490-22'!уфэ</definedName>
    <definedName name="уфэ" localSheetId="2">'28а) ПР2 490-22'!уфэ</definedName>
    <definedName name="уфэ">[0]!уфэ</definedName>
    <definedName name="факт">#REF!</definedName>
    <definedName name="фыв" localSheetId="3">'28 б) reshenie_tarif_2026'!фыв</definedName>
    <definedName name="фыв" localSheetId="1">'28а) ПР1 490-22'!фыв</definedName>
    <definedName name="фыв" localSheetId="2">'28а) ПР2 490-22'!фыв</definedName>
    <definedName name="фыв">[0]!фыв</definedName>
    <definedName name="ц" localSheetId="3">'28 б) reshenie_tarif_2026'!ц</definedName>
    <definedName name="ц" localSheetId="1">'28а) ПР1 490-22'!ц</definedName>
    <definedName name="ц" localSheetId="2">'28а) ПР2 490-22'!ц</definedName>
    <definedName name="ц">[0]!ц</definedName>
    <definedName name="ЦПДС">#REF!</definedName>
    <definedName name="цу" localSheetId="3">'28 б) reshenie_tarif_2026'!цу</definedName>
    <definedName name="цу" localSheetId="1">'28а) ПР1 490-22'!цу</definedName>
    <definedName name="цу" localSheetId="2">'28а) ПР2 490-22'!цу</definedName>
    <definedName name="цу">[0]!цу</definedName>
    <definedName name="четвертый">#REF!</definedName>
    <definedName name="ыв" localSheetId="3">'28 б) reshenie_tarif_2026'!ыв</definedName>
    <definedName name="ыв" localSheetId="1">'28а) ПР1 490-22'!ыв</definedName>
    <definedName name="ыв" localSheetId="2">'28а) ПР2 490-22'!ыв</definedName>
    <definedName name="ыв">[0]!ыв</definedName>
    <definedName name="ыыыы" localSheetId="3">'28 б) reshenie_tarif_2026'!ыыыы</definedName>
    <definedName name="ыыыы" localSheetId="1">'28а) ПР1 490-22'!ыыыы</definedName>
    <definedName name="ыыыы" localSheetId="2">'28а) ПР2 490-22'!ыыыы</definedName>
    <definedName name="ыыыы">[0]!ыыыы</definedName>
    <definedName name="электро_проц_ф">#REF!</definedName>
    <definedName name="электро_процент">#REF!</definedName>
    <definedName name="ю">#REF!</definedName>
    <definedName name="ЯРЭУ">#REF!</definedName>
    <definedName name="ЯРЭУ_94">#REF!</definedName>
    <definedName name="ЯРЭУ_СОБ">#REF!</definedName>
    <definedName name="ЯРЭУ_СОБ_СТЛ">#REF!</definedName>
    <definedName name="ЯСК">#REF!</definedName>
    <definedName name="ЯСК_94">#REF!</definedName>
    <definedName name="ЯСК_СОБ">#REF!</definedName>
    <definedName name="ЯСК_СОБ_СТЛ">#REF!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2" i="16" l="1"/>
  <c r="G80" i="16"/>
  <c r="G78" i="16"/>
  <c r="E59" i="16"/>
  <c r="E57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C13" i="14" l="1"/>
  <c r="C12" i="14"/>
  <c r="C10" i="14"/>
  <c r="BM24" i="4"/>
  <c r="BM23" i="4"/>
  <c r="BM19" i="4"/>
  <c r="BM18" i="4"/>
  <c r="AW24" i="4"/>
  <c r="AW23" i="4"/>
  <c r="AW19" i="4"/>
  <c r="AW18" i="4"/>
  <c r="AG24" i="4"/>
  <c r="AG23" i="4"/>
  <c r="AG18" i="4"/>
  <c r="AG19" i="4"/>
  <c r="AG17" i="4" s="1"/>
  <c r="AW17" i="4" l="1"/>
  <c r="BM17" i="4"/>
  <c r="AG21" i="4"/>
  <c r="AW21" i="4"/>
  <c r="BM21" i="4"/>
</calcChain>
</file>

<file path=xl/sharedStrings.xml><?xml version="1.0" encoding="utf-8"?>
<sst xmlns="http://schemas.openxmlformats.org/spreadsheetml/2006/main" count="400" uniqueCount="239">
  <si>
    <t>Факс</t>
  </si>
  <si>
    <t>Контактный телефон</t>
  </si>
  <si>
    <t>kskkmv@yandex.ru</t>
  </si>
  <si>
    <t>Адрес электронной почты</t>
  </si>
  <si>
    <t>КПП</t>
  </si>
  <si>
    <t>ИНН</t>
  </si>
  <si>
    <t>Фактический адрес</t>
  </si>
  <si>
    <t>Место нахождения</t>
  </si>
  <si>
    <t xml:space="preserve"> АО "КСК"</t>
  </si>
  <si>
    <t>Сокращенное наименование</t>
  </si>
  <si>
    <t>Полное наименование</t>
  </si>
  <si>
    <t>от 21 января 2004 г. № 24</t>
  </si>
  <si>
    <t>утв. постановлением Правительства Российской Федерации</t>
  </si>
  <si>
    <t>оптового и розничных рынков электрической энергии,</t>
  </si>
  <si>
    <t>к стандартам раскрытия информации субъектами</t>
  </si>
  <si>
    <t>-</t>
  </si>
  <si>
    <t>3.</t>
  </si>
  <si>
    <t>2.</t>
  </si>
  <si>
    <t>1.</t>
  </si>
  <si>
    <t>мощности за 3 предыдущих года по каждому мероприятию</t>
  </si>
  <si>
    <t xml:space="preserve">о фактических средних данных о присоединенных объемах максимальной </t>
  </si>
  <si>
    <t>ИНФОРМАЦИЯ</t>
  </si>
  <si>
    <t>(в ред. от 30 января 2019 г.)</t>
  </si>
  <si>
    <t>Приложение № 2</t>
  </si>
  <si>
    <t>35 кВ</t>
  </si>
  <si>
    <t>1—20 кВ</t>
  </si>
  <si>
    <t>0,4 кВ</t>
  </si>
  <si>
    <t>за 3 предыдущих года по каждому мероприятию</t>
  </si>
  <si>
    <t>и об объемах максимальной мощности построенных объектов</t>
  </si>
  <si>
    <t>о фактических средних данных о длине линий электропередачи</t>
  </si>
  <si>
    <t>Приложение № 3</t>
  </si>
  <si>
    <t>** Заявители —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</si>
  <si>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* Заявители, оплачивающие технологическое присоединение своих энергопринимающих устройств в размере не более 550 рублей.</t>
  </si>
  <si>
    <t>по индивидуальному проекту</t>
  </si>
  <si>
    <t>в том числе</t>
  </si>
  <si>
    <t>От 670 кВт — всего</t>
  </si>
  <si>
    <t>4.</t>
  </si>
  <si>
    <t>От 150 кВт до 670 кВт — всего</t>
  </si>
  <si>
    <t>льготная категория**</t>
  </si>
  <si>
    <t>От 15 до 150 кВт — всего</t>
  </si>
  <si>
    <t>льготная категория*</t>
  </si>
  <si>
    <t>До 15 кВт — всего</t>
  </si>
  <si>
    <t>и выше</t>
  </si>
  <si>
    <t>кВ</t>
  </si>
  <si>
    <t>1—20</t>
  </si>
  <si>
    <t>Категория заявителей</t>
  </si>
  <si>
    <t>об осуществлении технологического присоединения по договорам,</t>
  </si>
  <si>
    <t>(в ред. от 7 марта 2020 г.)</t>
  </si>
  <si>
    <t>Приложение № 4</t>
  </si>
  <si>
    <t>Приложение № 5</t>
  </si>
  <si>
    <t>Ф.И.О. руководителя</t>
  </si>
  <si>
    <t>Информация об организации</t>
  </si>
  <si>
    <t>Акционерное Общество "Кисловодская сетевая компания"</t>
  </si>
  <si>
    <t>ул. Одесская 3,  г. Кисловодск, Ставропольский край, 357500</t>
  </si>
  <si>
    <t>8 (87937) 2-02-85</t>
  </si>
  <si>
    <t>8 (87937) 6-15-99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</si>
  <si>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</si>
  <si>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</si>
  <si>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</si>
  <si>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Строительство кабельных линий электропередачи:</t>
  </si>
  <si>
    <t>Строительство воздушных линий электропередачи:</t>
  </si>
  <si>
    <t>Количество договоров (штук)</t>
  </si>
  <si>
    <t>Максимальная мощность (кВт)</t>
  </si>
  <si>
    <t>Стоимость договоров (без НДС)  (тыс. рублей)</t>
  </si>
  <si>
    <t>Количество заявок (штук)</t>
  </si>
  <si>
    <t>в том числе льготная категория*</t>
  </si>
  <si>
    <t>в том числе льготная категория**</t>
  </si>
  <si>
    <t>в том числе по индивидуальному проекту</t>
  </si>
  <si>
    <t>Фактические расходы на строительство подстанций за 3 предыдущих года (2023-2025) (тыс. рублей)</t>
  </si>
  <si>
    <t>Объем мощности, введенной в основные фонды за 3 предыдущих года (2023-2025)  (кВт)</t>
  </si>
  <si>
    <t>Расходы на
строительство
воздушных и
кабельных линий
электропередачи
на i-м уровне
напряжения,
фактически
построенных
за последние 3
(2023-2025) года (тыс. рублей)</t>
  </si>
  <si>
    <t xml:space="preserve">Длина воздушных
и кабельных линий
электропередачи
на i-м уровне
напряжения,
фактически
построенных за
последние 3 ( 2023-2025)
года (км)
</t>
  </si>
  <si>
    <t>Объем максимальной мощности,                
присоединенной                
путем строительства воздушных                
или кабельных                
линий за последние 3 (2023-2025)
 года (кВт)</t>
  </si>
  <si>
    <t>заключенным за 6 месяцев 2026 года</t>
  </si>
  <si>
    <t>о поданных заявках на технологическое присоединение за 6 месяцев 2026 года</t>
  </si>
  <si>
    <t>Демчак Игорь Вячеславович</t>
  </si>
  <si>
    <t>ПРИЛОЖЕНИЕ № 2</t>
  </si>
  <si>
    <t>к методическим указаниям по определению размера платы за технологическое присоединение к электрическим сетям, утвержденных приказом ФСТ России от 21.08.2009г. №201-э/1.</t>
  </si>
  <si>
    <t>Приложение N 2
к Методическим указаниям
по определению размера платы
за технологическое присоединение
к электрическим сетям
(рекомендуемый образец)</t>
  </si>
  <si>
    <t>N п/п</t>
  </si>
  <si>
    <t>Наименование мероприятий</t>
  </si>
  <si>
    <r>
      <t>Информация для расчета стандартизированной тарифной ставки С</t>
    </r>
    <r>
      <rPr>
        <vertAlign val="subscript"/>
        <sz val="12"/>
        <color theme="1"/>
        <rFont val="Times New Roman"/>
        <family val="1"/>
        <charset val="204"/>
      </rPr>
      <t>1</t>
    </r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</si>
  <si>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</si>
  <si>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</si>
  <si>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</si>
  <si>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одно ТП)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</si>
  <si>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</si>
  <si>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</si>
  <si>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2.1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</si>
  <si>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</si>
  <si>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</si>
  <si>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</si>
  <si>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 по определению размера платы за технологическое присоединение к электрическим сетям, за 2025 год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</si>
  <si>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</si>
  <si>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</si>
  <si>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</si>
  <si>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</si>
  <si>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</si>
  <si>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 xml:space="preserve">Постановление Региональной тарифной комиссии Ставропольского края </t>
  </si>
  <si>
    <t>Об установлении стандартизированных тарифных ставок и формул для расчета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2026 год</t>
  </si>
  <si>
    <t xml:space="preserve">№ 61/1 от 27.11.2025 </t>
  </si>
  <si>
    <t>Об установлении льготных ставок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2026 год</t>
  </si>
  <si>
    <t>№ 61/2  от 27.11.2025</t>
  </si>
  <si>
    <t>О внесении изменений в таблицу 2 приложения 1 к постановлению региональной тарифной комиссии Ставропольского края от 27 ноября 2025 г. № 61/1 «Об установлении стандартизированных тарифных ставок и формул для расчета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2026 год»</t>
  </si>
  <si>
    <t>№ 30/1  от 29.05.2026</t>
  </si>
  <si>
    <t xml:space="preserve">О внесении изменений в пункт 3 таблицы 2 приложения 1 к постановлению региональной тарифной комиссии Ставропольского края от 27 ноября 2025 г. № 61/1 «Об установлении стандартизированных тарифных ставок и формул для расчета
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2026 год» </t>
  </si>
  <si>
    <t>№ 32/1  от 09.06.2026</t>
  </si>
  <si>
    <t>О внесении изменения в пункт 4 таблицы 2 приложения 1 к постановлению региональной тарифной комиссии Ставропольского края от 27 ноября 2025 г. № 61/1 «Об установлении стандартизированных тарифных ставок и формул для расчета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2026 год»</t>
  </si>
  <si>
    <t>№40/3 от 23.07.2026</t>
  </si>
  <si>
    <t xml:space="preserve">Приложение N 1
к Методическим указаниям
по определению размера платы
за технологическое присоединение
к электрическим сетям
(рекомендуемый образец) </t>
  </si>
  <si>
    <t>Расходы 
на строительство введенных в эксплуатацию объектов 
электросетевого хозяйства для целей технологического 
присоединения и для целей реализации иных мероприятий 
инвестиционной программы территориальной сетевой организации, а также на обеспечение средствами коммерческого учета электрической энергии (мощности)</t>
  </si>
  <si>
    <t>N</t>
  </si>
  <si>
    <t xml:space="preserve">Объект электросетевого хозяйства/Средство 
коммерческого учета 
электрической энергии 
(мощности) </t>
  </si>
  <si>
    <t>Год ввода объекта</t>
  </si>
  <si>
    <t>Уровень напряжения, кВ</t>
  </si>
  <si>
    <t xml:space="preserve">Протяженность (для линий 
электропередачи), 
метров/Количество пунктов 
секционирования, штук/Количество точек учета, штук </t>
  </si>
  <si>
    <t>Максимальная мощность, кВт</t>
  </si>
  <si>
    <t xml:space="preserve">Расходы на строительство объекта/на 
обеспечение средствами 
коммерческого учета 
электрической энергии 
(мощности), тыс. руб. </t>
  </si>
  <si>
    <t>Строительство  воздушных линий</t>
  </si>
  <si>
    <t>ВЛИ 0,4кВ от ТП 256 лдо базовой станции пос.Белореченский ул.Кисловодская в р-не д 17 (Технологическое присоединение Дог. № 609/3 ООО "Армада"  от 25.11.2024 г.)</t>
  </si>
  <si>
    <t>15кВт</t>
  </si>
  <si>
    <t xml:space="preserve">ВЛИ 0,4кВ от ТП 128 до ВРУ МКЖД по ул.Замковая 39 (в 2 нитки) (Технологическое присоединение Дог. № 94  от 31.05.2021 г. Мамедова З.В.)
</t>
  </si>
  <si>
    <t>100кВт</t>
  </si>
  <si>
    <t xml:space="preserve">ВЛИ 0,4кВ от ТП 13 до ВРУ МКЖД по адресу ул.Титова 9 (Технологическое присоединение Дог. № 191  от 30.12.2016 г. Стурова Т.А.)
</t>
  </si>
  <si>
    <t>48кВт</t>
  </si>
  <si>
    <t>ВЛИ 0,4кВ от ТП 259 до ВРУ 0,4кВ объекта по адресу ул.К.Ге, 20 по существующим опорам  (Технологическое присоединение Дог. № 14  от 05.02.2021 г. Лепшокова И.А-Ю.)</t>
  </si>
  <si>
    <t>60кВт</t>
  </si>
  <si>
    <t>ВЛ 0,4кВ ТП-63 до ВРУ по адресу г.Кисловодск ул.Профинтерна 18 (Технологическое присоединение Дог. № 14  от 07.02.2023 г. Азадянц Э.Э.)</t>
  </si>
  <si>
    <t>112кВт</t>
  </si>
  <si>
    <t xml:space="preserve">ВЛИ 0,4кВ от ТП 271 до ВРУ 0,4кВ нежилого здания (магазин НАШ) по ул.Алиева 46 (Технологическое присоединение Дог. № 318  от 17.07.2018 г. Айриян О.Г.)
</t>
  </si>
  <si>
    <t>70кВт</t>
  </si>
  <si>
    <t xml:space="preserve">ВЛИ 0,4кВ от КТП 323 к ВРУ по адресу г.Кисловодск ул.Промышленная 28 (Технологическое присоединение Дог. № 63  от 04.03.2024 г. Валиев Ш.Р.)
</t>
  </si>
  <si>
    <t>120кВт</t>
  </si>
  <si>
    <t xml:space="preserve">ВЛИ 0,4кВ от ТП-61 к МКЖД по адресу г.Кисловодск ул.Кольцова,6 (Технологическое присоединение Дог. № 224  от 01.08.2022 г. Абутова НЕ.И.)
</t>
  </si>
  <si>
    <t>72,1кВт</t>
  </si>
  <si>
    <t xml:space="preserve">ВЛИ 0,4кВ от 431 до "апарт-отеля" на ул.Прямая (Технологическое присоединение Дог. № 232  от 30.08.2023 г. Чопанов М.А.)
</t>
  </si>
  <si>
    <t>79,5кВт</t>
  </si>
  <si>
    <t>ВЛ 0,4кВ по ул.К.Центкин до ВРУ 0,4кВ заявителя г.Кисловодск, ул.К.Цеткин 16  (Технологическое присоединение Дог. № 389 от 21.12.2025 Кулаковский А.В.)</t>
  </si>
  <si>
    <t>25кВт</t>
  </si>
  <si>
    <t>ВЛИ 0,4кВ от Ру 0,4кВ ТП 217 до ВРУ 0,4кВ заявителя (проектные работы) (Технологическое присоединение Дог. № 12 от 09.02.2017 Айрапетян Г.Я.)</t>
  </si>
  <si>
    <t>90кВт</t>
  </si>
  <si>
    <t>ВЛ 0,4кВ по ул.Станичная до ВРУ 0,4 заявителя по адресу: Набережная уч 26:34:080130:39 (Технологическое присоединение Дог. № В-44 от 09.11.2023 Кузнецов И.Н.)</t>
  </si>
  <si>
    <t>10кВт</t>
  </si>
  <si>
    <t>ВЛИ 0,4кВ от РУ 0,4кВ ТП-95 до ВРУ 0,4кВ (Технологическое присоединение Дог. № 446  от 24.12.2018 г. ФГБУ "Национальный парк "Кисловодский"")</t>
  </si>
  <si>
    <t>150кВт</t>
  </si>
  <si>
    <t>ВЛ 10кВ от ВЛ 10 кВ ТП 439 - МТП 443 до МТП 451 (Технологическое присоединение Дог. № 498 от 06.09.2024)</t>
  </si>
  <si>
    <t>80кВт</t>
  </si>
  <si>
    <t>Воздушно-кабельная линия 0,4кв от ТП-95 до ВРУ 0,4кв нежилого здания по б-ру Курортный, 10 (Технологическое присоединение Дог № 63 от 07.04.2021 Магомедов К.М.)</t>
  </si>
  <si>
    <t>ВЛИ 0,4 кВ от РП-2 до нежилого помещения пр.Мира 7-9 (Технологическое присоединение  № 53/1 от 24.02.2025 Гулян Э.В.)</t>
  </si>
  <si>
    <t>ВЛ 0,4кВ от оп. № 12-1 до нежилого здания ул.Фоменко 52 (Технологическое присоединение Дог. № 490/1 от 23.08.2024 Гояева Л.В.)</t>
  </si>
  <si>
    <t>ВЛИ 0,4кв от ТП 75 до нежилого здания ул.Красивая 58 (Технологическое присоединение Дог. № 191 от 03.06.2025 Леонтьева И.В.)</t>
  </si>
  <si>
    <t>Строительство  кабельных линий</t>
  </si>
  <si>
    <t>2.1.2.1.3.4</t>
  </si>
  <si>
    <t xml:space="preserve">КЛ 0,4кВ от БКТП 352 до ВРУ-1 многоквартирного дома по ул.40 лет Октября (в 4 нитки) (Технологическое присоединение  Дог. № 237  от 10.09.2020 г. ООО "Специализированный застройщик "Стройжилсервис-2")
</t>
  </si>
  <si>
    <t>401кВт</t>
  </si>
  <si>
    <t xml:space="preserve">КЛ 0,4кВ от БКТП 352 до муфт в сторону ВРУ-2 многоквартирного дома по ул.40 лет Октября (в 4 нитки)  (Технологическое присоединение  Дог. № 237  от 10.09.2020 г. ООО "Специализированный застройщик "Стройжилсервис-2")
</t>
  </si>
  <si>
    <t xml:space="preserve">КЛ 0,4кВ от КТП 362 до ВРУ детской музыкальной школы (в 4 нитки) (Технологическое присоединение Дог. № 184  от 26.07.2022 г. УГХ)
</t>
  </si>
  <si>
    <t>420кВт</t>
  </si>
  <si>
    <t>КЛ 10кВ от КТП 362 до муфты в сторону ТП 28 (Технологическое присоединение Дог. № 184  от 26.07.2022 г. УГХ)</t>
  </si>
  <si>
    <t xml:space="preserve">КЛ 10кВ от КТП 362 до муфты в сторону ТП 214 (Технологическое присоединение Дог. № 184  от 26.07.2022 г. УГХ)
</t>
  </si>
  <si>
    <t>2.1.2.1.3.2</t>
  </si>
  <si>
    <t xml:space="preserve">КЛ 0,4кВ от РП 1 до нежилых зданий по адресу г.Кисловодскул.Кирова 1А (Технологическое присоединение Дог. № 62  от 14.05.2015 г. Кадыров И.И.)
</t>
  </si>
  <si>
    <t>62кВт</t>
  </si>
  <si>
    <t xml:space="preserve">КЛ 0,4кВ от ТП 104 до нежилых зданий по адресу г.Кисловодскул.Кирова 1А (Технологическое присоединение Дог. № 62  от 14.05.2015 г. Кадыров И.И.)
</t>
  </si>
  <si>
    <t>2.1.2.1.3.1</t>
  </si>
  <si>
    <t xml:space="preserve">КЛ 0,4кВ от ТП 111 до нежилого помещения (цеха) на ул.Промышленная 3А (Технологическое присоединение Дог. № 210  от 04.08.2023 г. Биджиева И.Ю.)
</t>
  </si>
  <si>
    <t>170кВт</t>
  </si>
  <si>
    <t xml:space="preserve">КЛ 0,4кВ от ТП-20 к магазину по адресу г.Кисловодск пр.Победы 104 (Технологическое присоединение Дог. № 424  от 29.11.2018 г. Агабекян К.Н.)
</t>
  </si>
  <si>
    <t>220кВт</t>
  </si>
  <si>
    <t>2.1.2.1.2.1</t>
  </si>
  <si>
    <t xml:space="preserve">КЛ 0,4кВ от ТП 35 до ВРУ ж/дома по пр.Дзержинского, 28А (Технологическое присоединение Дог. № 179  от 28.12.2016 г. Чопанов М.А.)
</t>
  </si>
  <si>
    <t>93кВт</t>
  </si>
  <si>
    <t xml:space="preserve">КЛ 0,4кВ от ТП 35 до ВРУ ж/дома по пр.Дзержинского, 30 (Технологическое присоединение Дог. № 179  от 28.12.2016 г. Чопанов М.А.)
</t>
  </si>
  <si>
    <t xml:space="preserve">КЛ 10кВ от КТП 364 до муфты в сторону ТП 85 (Технологическое присоединение Дог. № 284/1  от 12.10.2023 г. Мануков А.А.)
</t>
  </si>
  <si>
    <t xml:space="preserve">КЛ 10кВ от КТП 364 до муфты в сторону ТП 190 (Технологическое присоединение Дог. № 284/1  от 12.10.2023 г. Мануков А.А.)
</t>
  </si>
  <si>
    <t xml:space="preserve">КЛ 0,4кВ от КТП 365 до ЩР 0,4кВ (Технологическое присоединение Дог. № 512/1  от 20.09.2024 г. УГХ)
</t>
  </si>
  <si>
    <t>235кВт</t>
  </si>
  <si>
    <t>2.1.1.1.3.1</t>
  </si>
  <si>
    <t>КЛ 10кВ от БКТП 315 до КТП 365 (Технологическое присоединение Дог. № 512/1  от 20.09.2024 г. УГХ)</t>
  </si>
  <si>
    <t xml:space="preserve">КЛ 10кВ от КТП 355 до муфты в сторону ТП 274 (Технологическое присоединение Дог. № 158/1  от 27.06.2023 г. Кузнецов И.Н)
</t>
  </si>
  <si>
    <t>133,5кВт</t>
  </si>
  <si>
    <t>КЛ 10кВ от КТП 355 до муфты в сторону ТП 251 (Технологическое присоединение Дог. № 158/1  от 27.06.2023 г. Кузнецов И.Н)</t>
  </si>
  <si>
    <t>2.1.2.1.4.1</t>
  </si>
  <si>
    <t xml:space="preserve">КЛ 0,4кВ от РУ 0,4кв БКТП 335 секцияшин 2 до РЩ 0,4кВ ул.Урицкого 16 (в две нитки) (Технологическое присоединение Дог. № 96  от 27.05.2021 г. Цховребов С.В.)
</t>
  </si>
  <si>
    <t>500кВт</t>
  </si>
  <si>
    <t xml:space="preserve">КЛ 0,4кВ от РУ 0,4кв БКТП 335 секция шин 1 до РЩ 0,4кВ ул.Урицкого 16  (Технологическое присоединение Дог. № 96  от 27.05.2021 г. Цховребов С.В.)
</t>
  </si>
  <si>
    <t>КЛ 0,4кВ от ТП 271 до зарядной станции по ул.Алиева 52а  (Технологическое присоединение Дог. № 104  от 27.03.2025 г. ООО "Электробустер")</t>
  </si>
  <si>
    <t>КЛ 0,4кВ от РУ 0,4кВ ТП-95 до ВРУ 0,4кВ (Технологическое присоединение Дог. № 446  от 24.12.2018 г. ФГБУ "Национальный парк "Кисловодский"")</t>
  </si>
  <si>
    <t>КЛ 10кв от в/вольтного шкафа у МТП 443 до ВЛ 10кВ (земляные работы) (Технологическое присоединение Дог. № 498 от 06.09.2024 ООО "Ставропольский фермер")</t>
  </si>
  <si>
    <t>КЛ 0,4кВ от ТП 5 до оп. №12-1 по ул.Фоменко (Технологическое присоединение Дог. № 490/1 от 23.08.2024 Гояева Л.В.)</t>
  </si>
  <si>
    <t>КЛ 10кВ от ТП 267 до БКТП 359 (в 2 нитки) (Технологическое присоединение  Дог. № 112 от 10.04.2024г. ООО "Специализированный застройщик-20 "ЮгСтройинвест")</t>
  </si>
  <si>
    <t>546кВт</t>
  </si>
  <si>
    <t>КЛ 10кВ от ТП 22 до муфты  в сторону ТП 192 (Технологическое присоединение  Дог. № 143 от 13.08.2012г. ООО "Космос")</t>
  </si>
  <si>
    <t>496,2кВт</t>
  </si>
  <si>
    <t>КЛ 0,4кВ от ТП 22 до оп. на  ВЛ 0,4кВ по ул.Куйбышева (Технологическое присоединение  Дог. № 143 от 13.08.2012г. ООО "Космос")</t>
  </si>
  <si>
    <t>КЛ 10кВ от ТП 22 до муфты 1 в сторону ТП 67 (Технологическое присоединение  Дог. № 143 от 13.08.2012г. ООО "Космос")</t>
  </si>
  <si>
    <t xml:space="preserve">КЛ 10КВ от ТП192 до муфты в сторону ТП22 (земляные работы) (Технологическое присоединение  Дог. № 366 от 31.10.2022г. ООО "Космос") </t>
  </si>
  <si>
    <t>КЛ 10кВ от БКТП 342 до КТП 353 (в 2 ники) (Технологическое присоединение Дог. № 95 от 27.03.2023г. Мамедова З.В.)</t>
  </si>
  <si>
    <t>160кВт</t>
  </si>
  <si>
    <t xml:space="preserve">Строительство 	пунктов секционирования </t>
  </si>
  <si>
    <t>3.6.3.1</t>
  </si>
  <si>
    <t>Строительство ПП 11 Предгорный район, Нежинский сельсовет (Технологическое присоединение Дог. № 498 от 06.09.2024 ООО "Ставропольский фермер")</t>
  </si>
  <si>
    <t>Строительство ПП 10кВ ул.Декабристов (Технологическое присоединение Дог. № 95 от 27.03.2023г. Мамедова З.В.)</t>
  </si>
  <si>
    <t>Строительство ПП 0,4кВ ул. Калинина д 168 (Технологическое присоединение Скорых С. А.  дог. № 109/1 от 24.04.2023)</t>
  </si>
  <si>
    <t>620кВт</t>
  </si>
  <si>
    <t xml:space="preserve">Строительство комплектных трансформаторных подстанций (КТП) с уровнем напряжения до 35 кВ </t>
  </si>
  <si>
    <t>Строительство КТП 362 (Технологическое присоединение Дог. № 184  от 26.07.2022 г. УГХ)</t>
  </si>
  <si>
    <t>10/0,4</t>
  </si>
  <si>
    <t>Строительство КТП 364 (Технологическое присоединение Дог. № 284/1  от 12.10.2023 г. Мануков А.А.)</t>
  </si>
  <si>
    <t>Строительство КТП 365 (Технологическое присоединение Дог. № 512/1  от 20.09.2024 г. УГХ)</t>
  </si>
  <si>
    <t>Строительство КТП 355 (Технологическое присоединение Дог. № 158/1  от 27.06.2023 г. Кузнецов И.Н)</t>
  </si>
  <si>
    <t>Строительство БКТП 343 (Технологическое присоединение Дог. 145 от 13.07.2017г. ООО Стройжилсервис)</t>
  </si>
  <si>
    <t>Строительство МТП 451 (Технологическое присоединение Дог. № 498 от 06.09.2024 ООО "Ставропольский фермер"</t>
  </si>
  <si>
    <t>Строительство БКТП 359 (Технологическое присоединение  Дог. № 112 от 10.04.2024г. ООО "Специализированный застройщик-20 "ЮгСтройинвест")</t>
  </si>
  <si>
    <t>Оборудование СТП 681</t>
  </si>
  <si>
    <t>Строительство КТП 353 (Технологическое присоединение Дог. № 95 от 27.03.2023г. Мамедова З.В.)</t>
  </si>
  <si>
    <t>5.</t>
  </si>
  <si>
    <t xml:space="preserve">Строительство распределительных трансформаторных подстанций (РТП) с уровнем напряжения до 35 кВ </t>
  </si>
  <si>
    <t>6.</t>
  </si>
  <si>
    <t xml:space="preserve">Строительство 	центров питания, 	подстанций уровнем напряжения 35 кВ и выше (ПС) </t>
  </si>
  <si>
    <t>7.</t>
  </si>
  <si>
    <t xml:space="preserve">Обеспечение средствами коммерческого учета электрической энергии 
(мощности) </t>
  </si>
  <si>
    <t>7.1</t>
  </si>
  <si>
    <t>Однофазные</t>
  </si>
  <si>
    <t>Всего за 2025 г.</t>
  </si>
  <si>
    <t>7.2.1</t>
  </si>
  <si>
    <t xml:space="preserve">Трехфазный прямого включения </t>
  </si>
  <si>
    <t>7.2.2</t>
  </si>
  <si>
    <t xml:space="preserve">Трехфазный полукосвенного включения </t>
  </si>
  <si>
    <t>1.2.1.4.1.1</t>
  </si>
  <si>
    <t>1.2.1.4.1.2</t>
  </si>
  <si>
    <t>1.2.1.4.2.1</t>
  </si>
  <si>
    <t>1.2.1.4.2.1 / 2.1.2.1.1.1</t>
  </si>
  <si>
    <t>4.2.2.5.2</t>
  </si>
  <si>
    <t>4.2.1.3.2</t>
  </si>
  <si>
    <t>4.2.2.6.3</t>
  </si>
  <si>
    <t>4.2.1.3.1</t>
  </si>
  <si>
    <t>4.2.2.5.3</t>
  </si>
  <si>
    <t>4.2.2.3.2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</si>
</sst>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3" fillId="0" borderId="0"/>
    <xf numFmtId="0" fontId="17" fillId="0" borderId="0" applyNumberFormat="0" applyFill="0" applyBorder="0" applyProtection="0"/>
    <xf numFmtId="0" fontId="2" fillId="0" borderId="0"/>
    <xf numFmtId="0" fontId="1" fillId="0" borderId="0"/>
  </cellStyleXfs>
  <cellXfs count="142">
    <xf numFmtId="0" fontId="0" fillId="0" borderId="0" xfId="0"/>
    <xf numFmtId="0" fontId="7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15" fillId="0" borderId="1" xfId="1" applyFont="1" applyBorder="1" applyAlignment="1">
      <alignment horizontal="center"/>
    </xf>
    <xf numFmtId="0" fontId="12" fillId="0" borderId="0" xfId="1" applyFont="1" applyAlignment="1">
      <alignment horizontal="center" vertical="center"/>
    </xf>
    <xf numFmtId="0" fontId="16" fillId="0" borderId="0" xfId="3" applyFont="1"/>
    <xf numFmtId="0" fontId="16" fillId="0" borderId="3" xfId="3" applyFont="1" applyBorder="1"/>
    <xf numFmtId="0" fontId="16" fillId="0" borderId="3" xfId="3" applyFont="1" applyBorder="1" applyAlignment="1">
      <alignment horizontal="left"/>
    </xf>
    <xf numFmtId="10" fontId="16" fillId="0" borderId="3" xfId="3" applyNumberFormat="1" applyFont="1" applyBorder="1" applyAlignment="1">
      <alignment wrapText="1"/>
    </xf>
    <xf numFmtId="0" fontId="16" fillId="0" borderId="3" xfId="3" applyFont="1" applyBorder="1" applyAlignment="1">
      <alignment vertical="center"/>
    </xf>
    <xf numFmtId="0" fontId="6" fillId="0" borderId="3" xfId="2" applyBorder="1" applyProtection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12" fillId="0" borderId="0" xfId="1" applyFont="1" applyAlignment="1">
      <alignment vertical="center"/>
    </xf>
    <xf numFmtId="0" fontId="5" fillId="0" borderId="0" xfId="1" applyFont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4" fillId="0" borderId="0" xfId="1" applyAlignment="1">
      <alignment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4" fontId="5" fillId="0" borderId="3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49" fontId="5" fillId="0" borderId="3" xfId="1" applyNumberFormat="1" applyFont="1" applyBorder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4" fontId="5" fillId="0" borderId="0" xfId="1" applyNumberFormat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center" vertical="center" wrapText="1"/>
    </xf>
    <xf numFmtId="3" fontId="12" fillId="0" borderId="0" xfId="1" applyNumberFormat="1" applyFont="1" applyAlignment="1">
      <alignment horizontal="center" vertical="center" wrapText="1"/>
    </xf>
    <xf numFmtId="4" fontId="20" fillId="0" borderId="3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0" fontId="16" fillId="0" borderId="0" xfId="5" applyFont="1"/>
    <xf numFmtId="0" fontId="23" fillId="0" borderId="3" xfId="5" applyFont="1" applyBorder="1" applyAlignment="1">
      <alignment horizontal="center" vertical="center"/>
    </xf>
    <xf numFmtId="0" fontId="24" fillId="0" borderId="3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25" fillId="0" borderId="3" xfId="5" applyFont="1" applyBorder="1" applyAlignment="1">
      <alignment horizontal="center" vertical="center" wrapText="1"/>
    </xf>
    <xf numFmtId="0" fontId="25" fillId="0" borderId="6" xfId="5" applyFont="1" applyBorder="1" applyAlignment="1">
      <alignment horizontal="center" vertical="center" wrapText="1"/>
    </xf>
    <xf numFmtId="0" fontId="20" fillId="0" borderId="6" xfId="5" applyFont="1" applyBorder="1" applyAlignment="1">
      <alignment horizontal="center" vertical="center"/>
    </xf>
    <xf numFmtId="0" fontId="20" fillId="0" borderId="7" xfId="5" applyFont="1" applyBorder="1" applyAlignment="1">
      <alignment horizontal="center" vertical="center"/>
    </xf>
    <xf numFmtId="0" fontId="25" fillId="0" borderId="8" xfId="5" applyFont="1" applyBorder="1" applyAlignment="1">
      <alignment horizontal="center" vertical="center" wrapText="1"/>
    </xf>
    <xf numFmtId="0" fontId="25" fillId="0" borderId="9" xfId="5" applyFont="1" applyBorder="1" applyAlignment="1">
      <alignment horizontal="center" vertical="center" wrapText="1"/>
    </xf>
    <xf numFmtId="0" fontId="20" fillId="0" borderId="10" xfId="5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wrapText="1"/>
    </xf>
    <xf numFmtId="0" fontId="25" fillId="0" borderId="0" xfId="0" applyFont="1"/>
    <xf numFmtId="0" fontId="0" fillId="0" borderId="0" xfId="0" applyAlignment="1">
      <alignment horizontal="center"/>
    </xf>
    <xf numFmtId="0" fontId="26" fillId="0" borderId="0" xfId="0" applyFont="1" applyAlignment="1">
      <alignment horizontal="right" vertical="center"/>
    </xf>
    <xf numFmtId="0" fontId="28" fillId="0" borderId="3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center" vertical="center"/>
    </xf>
    <xf numFmtId="4" fontId="29" fillId="0" borderId="6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center" vertical="center" wrapText="1"/>
    </xf>
    <xf numFmtId="4" fontId="29" fillId="0" borderId="3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49" fontId="29" fillId="0" borderId="3" xfId="0" applyNumberFormat="1" applyFont="1" applyBorder="1" applyAlignment="1">
      <alignment horizontal="center" vertical="center" wrapText="1"/>
    </xf>
    <xf numFmtId="4" fontId="12" fillId="0" borderId="3" xfId="1" applyNumberFormat="1" applyFont="1" applyBorder="1" applyAlignment="1">
      <alignment horizontal="center" vertical="center" wrapText="1"/>
    </xf>
    <xf numFmtId="4" fontId="25" fillId="0" borderId="3" xfId="1" applyNumberFormat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0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0" xfId="0" applyNumberFormat="1"/>
    <xf numFmtId="49" fontId="28" fillId="0" borderId="3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2" fontId="29" fillId="0" borderId="3" xfId="0" applyNumberFormat="1" applyFont="1" applyBorder="1" applyAlignment="1">
      <alignment horizontal="center" vertical="center" wrapText="1"/>
    </xf>
    <xf numFmtId="0" fontId="18" fillId="0" borderId="0" xfId="3" applyFont="1" applyAlignment="1">
      <alignment horizontal="center"/>
    </xf>
    <xf numFmtId="0" fontId="2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28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12" xfId="0" applyFont="1" applyBorder="1" applyAlignment="1">
      <alignment vertical="center"/>
    </xf>
    <xf numFmtId="0" fontId="2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7" fillId="0" borderId="3" xfId="0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" fontId="5" fillId="0" borderId="0" xfId="1" applyNumberFormat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19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left" vertical="top" wrapText="1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left"/>
    </xf>
    <xf numFmtId="4" fontId="12" fillId="0" borderId="3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left" vertical="top" wrapText="1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top"/>
    </xf>
    <xf numFmtId="0" fontId="15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top" wrapText="1"/>
    </xf>
    <xf numFmtId="3" fontId="15" fillId="0" borderId="3" xfId="1" applyNumberFormat="1" applyFont="1" applyBorder="1" applyAlignment="1">
      <alignment horizontal="center" vertical="center"/>
    </xf>
    <xf numFmtId="4" fontId="15" fillId="0" borderId="3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right"/>
    </xf>
  </cellXfs>
  <cellStyles count="7">
    <cellStyle name="Гиперссылка" xfId="2" builtinId="8"/>
    <cellStyle name="Гиперссылка 2" xfId="4" xr:uid="{8A320B13-8D56-46C6-AAD9-766C59572766}"/>
    <cellStyle name="Обычный" xfId="0" builtinId="0"/>
    <cellStyle name="Обычный 2" xfId="1" xr:uid="{1B10543D-2844-4193-B310-659C552E3714}"/>
    <cellStyle name="Обычный 3" xfId="3" xr:uid="{E95AD2E5-744C-46B2-B6A4-7871F0112230}"/>
    <cellStyle name="Обычный 3 2" xfId="5" xr:uid="{BB074A62-B662-4DFD-B2C3-08370F0DDDA1}"/>
    <cellStyle name="Обычный 3 3" xfId="6" xr:uid="{D6132931-CD1C-4FDA-9B2D-61D779A64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1056;&#1072;&#1073;&#1086;&#1090;&#1072;%20&#1055;&#1058;&#1054;%20&#1082;&#1073;.%2019\&#1040;&#1089;&#1103;\&#1058;&#1072;&#1073;&#1083;&#1080;&#1094;&#1072;%20&#1087;&#1086;%20&#1091;&#1089;&#1090;&#1072;&#1085;&#1086;&#1074;&#1083;&#1077;&#1085;&#1085;&#1099;&#1084;%20&#1089;&#1095;&#1077;&#1090;&#1095;&#1080;&#1082;&#1072;&#1084;.xlsx" TargetMode="External"/><Relationship Id="rId1" Type="http://schemas.openxmlformats.org/officeDocument/2006/relationships/externalLinkPath" Target="file:///Y:\&#1056;&#1072;&#1073;&#1086;&#1090;&#1072;%20&#1055;&#1058;&#1054;%20&#1082;&#1073;.%2019\&#1040;&#1089;&#1103;\&#1058;&#1072;&#1073;&#1083;&#1080;&#1094;&#1072;%20&#1087;&#1086;%20&#1091;&#1089;&#1090;&#1072;&#1085;&#1086;&#1074;&#1083;&#1077;&#1085;&#1085;&#1099;&#1084;%20&#1089;&#1095;&#1077;&#1090;&#1095;&#1080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 refreshError="1">
        <row r="9">
          <cell r="B9">
            <v>3434668.1600000006</v>
          </cell>
          <cell r="E9">
            <v>329585.17</v>
          </cell>
          <cell r="G9">
            <v>2400000.4799999995</v>
          </cell>
        </row>
        <row r="15">
          <cell r="B15">
            <v>3749001.63</v>
          </cell>
          <cell r="E15">
            <v>1060404.46</v>
          </cell>
          <cell r="G15">
            <v>1583333.65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skkmv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6ECC-4E97-49C9-A9CB-63DB154BC9B3}">
  <dimension ref="B2:C13"/>
  <sheetViews>
    <sheetView view="pageBreakPreview" zoomScale="110" workbookViewId="0">
      <selection activeCell="C18" sqref="C18"/>
    </sheetView>
  </sheetViews>
  <sheetFormatPr defaultColWidth="9.140625" defaultRowHeight="16.5" x14ac:dyDescent="0.3"/>
  <cols>
    <col min="1" max="1" width="4.42578125" style="14" customWidth="1"/>
    <col min="2" max="2" width="27.5703125" style="14" customWidth="1"/>
    <col min="3" max="3" width="71" style="14" customWidth="1"/>
    <col min="4" max="16384" width="9.140625" style="14"/>
  </cols>
  <sheetData>
    <row r="2" spans="2:3" x14ac:dyDescent="0.3">
      <c r="B2" s="86" t="s">
        <v>51</v>
      </c>
      <c r="C2" s="86"/>
    </row>
    <row r="4" spans="2:3" x14ac:dyDescent="0.3">
      <c r="B4" s="18" t="s">
        <v>10</v>
      </c>
      <c r="C4" s="17" t="s">
        <v>52</v>
      </c>
    </row>
    <row r="5" spans="2:3" x14ac:dyDescent="0.3">
      <c r="B5" s="15" t="s">
        <v>9</v>
      </c>
      <c r="C5" s="15" t="s">
        <v>8</v>
      </c>
    </row>
    <row r="6" spans="2:3" x14ac:dyDescent="0.3">
      <c r="B6" s="15" t="s">
        <v>7</v>
      </c>
      <c r="C6" s="15" t="s">
        <v>53</v>
      </c>
    </row>
    <row r="7" spans="2:3" x14ac:dyDescent="0.3">
      <c r="B7" s="15" t="s">
        <v>6</v>
      </c>
      <c r="C7" s="15" t="s">
        <v>53</v>
      </c>
    </row>
    <row r="8" spans="2:3" x14ac:dyDescent="0.3">
      <c r="B8" s="15" t="s">
        <v>5</v>
      </c>
      <c r="C8" s="16">
        <v>2628802730</v>
      </c>
    </row>
    <row r="9" spans="2:3" x14ac:dyDescent="0.3">
      <c r="B9" s="15" t="s">
        <v>4</v>
      </c>
      <c r="C9" s="16">
        <v>262801001</v>
      </c>
    </row>
    <row r="10" spans="2:3" x14ac:dyDescent="0.3">
      <c r="B10" s="15" t="s">
        <v>50</v>
      </c>
      <c r="C10" s="15" t="s">
        <v>75</v>
      </c>
    </row>
    <row r="11" spans="2:3" x14ac:dyDescent="0.3">
      <c r="B11" s="15" t="s">
        <v>3</v>
      </c>
      <c r="C11" s="19" t="s">
        <v>2</v>
      </c>
    </row>
    <row r="12" spans="2:3" x14ac:dyDescent="0.3">
      <c r="B12" s="15" t="s">
        <v>1</v>
      </c>
      <c r="C12" s="15" t="s">
        <v>54</v>
      </c>
    </row>
    <row r="13" spans="2:3" x14ac:dyDescent="0.3">
      <c r="B13" s="15" t="s">
        <v>0</v>
      </c>
      <c r="C13" s="15" t="s">
        <v>55</v>
      </c>
    </row>
  </sheetData>
  <mergeCells count="1">
    <mergeCell ref="B2:C2"/>
  </mergeCells>
  <hyperlinks>
    <hyperlink ref="C11" r:id="rId1" xr:uid="{46BF3557-B780-4935-96C7-4CBAF3C35939}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3B43-C4B1-4B0B-872E-42417282A078}">
  <sheetPr>
    <tabColor theme="9" tint="0.59999389629810485"/>
  </sheetPr>
  <dimension ref="A1:L85"/>
  <sheetViews>
    <sheetView tabSelected="1" topLeftCell="A73" zoomScale="83" zoomScaleNormal="83" workbookViewId="0">
      <selection activeCell="E92" sqref="E92"/>
    </sheetView>
  </sheetViews>
  <sheetFormatPr defaultRowHeight="15" x14ac:dyDescent="0.25"/>
  <cols>
    <col min="1" max="1" width="12.42578125" customWidth="1"/>
    <col min="2" max="2" width="47.85546875" customWidth="1"/>
    <col min="3" max="3" width="12.5703125" customWidth="1"/>
    <col min="4" max="4" width="13.42578125" customWidth="1"/>
    <col min="5" max="5" width="23" customWidth="1"/>
    <col min="6" max="6" width="13.7109375" customWidth="1"/>
    <col min="7" max="7" width="20.140625" customWidth="1"/>
    <col min="12" max="12" width="14.28515625" customWidth="1"/>
    <col min="14" max="14" width="14.85546875" customWidth="1"/>
  </cols>
  <sheetData>
    <row r="1" spans="1:7" ht="103.15" customHeight="1" x14ac:dyDescent="0.25">
      <c r="A1" s="61"/>
      <c r="B1" s="61"/>
      <c r="C1" s="61"/>
      <c r="D1" s="61"/>
      <c r="E1" s="97" t="s">
        <v>109</v>
      </c>
      <c r="F1" s="98"/>
      <c r="G1" s="98"/>
    </row>
    <row r="2" spans="1:7" ht="15.75" customHeight="1" x14ac:dyDescent="0.25">
      <c r="A2" s="99" t="s">
        <v>110</v>
      </c>
      <c r="B2" s="99"/>
      <c r="C2" s="99"/>
      <c r="D2" s="99"/>
      <c r="E2" s="99"/>
      <c r="F2" s="99"/>
      <c r="G2" s="99"/>
    </row>
    <row r="3" spans="1:7" ht="15.75" customHeight="1" x14ac:dyDescent="0.25">
      <c r="A3" s="99"/>
      <c r="B3" s="99"/>
      <c r="C3" s="99"/>
      <c r="D3" s="99"/>
      <c r="E3" s="99"/>
      <c r="F3" s="99"/>
      <c r="G3" s="99"/>
    </row>
    <row r="4" spans="1:7" ht="60.6" customHeight="1" x14ac:dyDescent="0.25">
      <c r="A4" s="99"/>
      <c r="B4" s="99"/>
      <c r="C4" s="99"/>
      <c r="D4" s="99"/>
      <c r="E4" s="99"/>
      <c r="F4" s="99"/>
      <c r="G4" s="99"/>
    </row>
    <row r="5" spans="1:7" ht="19.899999999999999" customHeight="1" x14ac:dyDescent="0.25">
      <c r="B5" s="62"/>
      <c r="C5" s="62"/>
      <c r="D5" s="62"/>
      <c r="E5" s="62"/>
      <c r="F5" s="63"/>
    </row>
    <row r="6" spans="1:7" ht="124.9" customHeight="1" x14ac:dyDescent="0.25">
      <c r="A6" s="100" t="s">
        <v>111</v>
      </c>
      <c r="B6" s="100" t="s">
        <v>112</v>
      </c>
      <c r="C6" s="100" t="s">
        <v>113</v>
      </c>
      <c r="D6" s="100" t="s">
        <v>114</v>
      </c>
      <c r="E6" s="100" t="s">
        <v>115</v>
      </c>
      <c r="F6" s="100" t="s">
        <v>116</v>
      </c>
      <c r="G6" s="100" t="s">
        <v>117</v>
      </c>
    </row>
    <row r="7" spans="1:7" x14ac:dyDescent="0.25">
      <c r="A7" s="100"/>
      <c r="B7" s="100"/>
      <c r="C7" s="100"/>
      <c r="D7" s="100"/>
      <c r="E7" s="100"/>
      <c r="F7" s="100"/>
      <c r="G7" s="100"/>
    </row>
    <row r="8" spans="1:7" x14ac:dyDescent="0.25">
      <c r="A8" s="100"/>
      <c r="B8" s="100"/>
      <c r="C8" s="100"/>
      <c r="D8" s="100"/>
      <c r="E8" s="100"/>
      <c r="F8" s="100"/>
      <c r="G8" s="100"/>
    </row>
    <row r="9" spans="1:7" ht="12.6" customHeight="1" x14ac:dyDescent="0.25">
      <c r="A9" s="100"/>
      <c r="B9" s="100"/>
      <c r="C9" s="100"/>
      <c r="D9" s="100"/>
      <c r="E9" s="100"/>
      <c r="F9" s="100"/>
      <c r="G9" s="100"/>
    </row>
    <row r="10" spans="1:7" ht="15" customHeight="1" x14ac:dyDescent="0.25">
      <c r="A10" s="100"/>
      <c r="B10" s="100"/>
      <c r="C10" s="100"/>
      <c r="D10" s="100"/>
      <c r="E10" s="100"/>
      <c r="F10" s="100"/>
      <c r="G10" s="100"/>
    </row>
    <row r="11" spans="1:7" ht="31.15" customHeight="1" x14ac:dyDescent="0.25">
      <c r="A11" s="64" t="s">
        <v>18</v>
      </c>
      <c r="B11" s="87" t="s">
        <v>118</v>
      </c>
      <c r="C11" s="88"/>
      <c r="D11" s="88"/>
      <c r="E11" s="88"/>
      <c r="F11" s="88"/>
      <c r="G11" s="88"/>
    </row>
    <row r="12" spans="1:7" ht="69.599999999999994" customHeight="1" x14ac:dyDescent="0.25">
      <c r="A12" s="65" t="s">
        <v>229</v>
      </c>
      <c r="B12" s="66" t="s">
        <v>119</v>
      </c>
      <c r="C12" s="67">
        <v>2025</v>
      </c>
      <c r="D12" s="67">
        <v>0.4</v>
      </c>
      <c r="E12" s="68">
        <v>535</v>
      </c>
      <c r="F12" s="67" t="s">
        <v>120</v>
      </c>
      <c r="G12" s="69">
        <v>151.44673</v>
      </c>
    </row>
    <row r="13" spans="1:7" ht="66" customHeight="1" x14ac:dyDescent="0.25">
      <c r="A13" s="65" t="s">
        <v>230</v>
      </c>
      <c r="B13" s="70" t="s">
        <v>121</v>
      </c>
      <c r="C13" s="71">
        <v>2025</v>
      </c>
      <c r="D13" s="67">
        <v>0.4</v>
      </c>
      <c r="E13" s="71">
        <f>0.229*1000</f>
        <v>229</v>
      </c>
      <c r="F13" s="71" t="s">
        <v>122</v>
      </c>
      <c r="G13" s="72">
        <v>187.86985999999999</v>
      </c>
    </row>
    <row r="14" spans="1:7" ht="60" customHeight="1" x14ac:dyDescent="0.25">
      <c r="A14" s="65" t="s">
        <v>229</v>
      </c>
      <c r="B14" s="73" t="s">
        <v>123</v>
      </c>
      <c r="C14" s="71">
        <v>2025</v>
      </c>
      <c r="D14" s="67">
        <v>0.4</v>
      </c>
      <c r="E14" s="71">
        <f>0.2*1000</f>
        <v>200</v>
      </c>
      <c r="F14" s="71" t="s">
        <v>124</v>
      </c>
      <c r="G14" s="72">
        <v>61.721350000000001</v>
      </c>
    </row>
    <row r="15" spans="1:7" ht="60" x14ac:dyDescent="0.25">
      <c r="A15" s="65" t="s">
        <v>230</v>
      </c>
      <c r="B15" s="73" t="s">
        <v>125</v>
      </c>
      <c r="C15" s="71">
        <v>2025</v>
      </c>
      <c r="D15" s="67">
        <v>0.4</v>
      </c>
      <c r="E15" s="71">
        <f>0.3*1000</f>
        <v>300</v>
      </c>
      <c r="F15" s="71" t="s">
        <v>126</v>
      </c>
      <c r="G15" s="72">
        <v>97.061869999999999</v>
      </c>
    </row>
    <row r="16" spans="1:7" ht="69" customHeight="1" x14ac:dyDescent="0.25">
      <c r="A16" s="65" t="s">
        <v>231</v>
      </c>
      <c r="B16" s="73" t="s">
        <v>127</v>
      </c>
      <c r="C16" s="71">
        <v>2025</v>
      </c>
      <c r="D16" s="67">
        <v>0.4</v>
      </c>
      <c r="E16" s="71">
        <f>0.133*1000</f>
        <v>133</v>
      </c>
      <c r="F16" s="71" t="s">
        <v>128</v>
      </c>
      <c r="G16" s="72">
        <v>200.83195000000001</v>
      </c>
    </row>
    <row r="17" spans="1:7" ht="71.25" customHeight="1" x14ac:dyDescent="0.25">
      <c r="A17" s="65" t="s">
        <v>229</v>
      </c>
      <c r="B17" s="73" t="s">
        <v>129</v>
      </c>
      <c r="C17" s="71">
        <v>2025</v>
      </c>
      <c r="D17" s="67">
        <v>0.4</v>
      </c>
      <c r="E17" s="71">
        <f>0.33*1000</f>
        <v>330</v>
      </c>
      <c r="F17" s="71" t="s">
        <v>130</v>
      </c>
      <c r="G17" s="72">
        <v>76.478449999999995</v>
      </c>
    </row>
    <row r="18" spans="1:7" ht="73.5" customHeight="1" x14ac:dyDescent="0.25">
      <c r="A18" s="65" t="s">
        <v>230</v>
      </c>
      <c r="B18" s="73" t="s">
        <v>131</v>
      </c>
      <c r="C18" s="71">
        <v>2025</v>
      </c>
      <c r="D18" s="67">
        <v>0.4</v>
      </c>
      <c r="E18" s="71">
        <f>0.108*1000</f>
        <v>108</v>
      </c>
      <c r="F18" s="71" t="s">
        <v>132</v>
      </c>
      <c r="G18" s="72">
        <v>65.138180000000006</v>
      </c>
    </row>
    <row r="19" spans="1:7" ht="73.5" customHeight="1" x14ac:dyDescent="0.25">
      <c r="A19" s="65" t="s">
        <v>230</v>
      </c>
      <c r="B19" s="70" t="s">
        <v>133</v>
      </c>
      <c r="C19" s="71">
        <v>2025</v>
      </c>
      <c r="D19" s="67">
        <v>0.4</v>
      </c>
      <c r="E19" s="71">
        <f>0.327*1000</f>
        <v>327</v>
      </c>
      <c r="F19" s="71" t="s">
        <v>134</v>
      </c>
      <c r="G19" s="72">
        <v>359.88983000000002</v>
      </c>
    </row>
    <row r="20" spans="1:7" ht="53.25" customHeight="1" x14ac:dyDescent="0.25">
      <c r="A20" s="65" t="s">
        <v>230</v>
      </c>
      <c r="B20" s="70" t="s">
        <v>135</v>
      </c>
      <c r="C20" s="71">
        <v>2025</v>
      </c>
      <c r="D20" s="71">
        <v>0.4</v>
      </c>
      <c r="E20" s="71">
        <f>0.236*1000</f>
        <v>236</v>
      </c>
      <c r="F20" s="71" t="s">
        <v>136</v>
      </c>
      <c r="G20" s="72">
        <v>153.14718999999999</v>
      </c>
    </row>
    <row r="21" spans="1:7" ht="66.75" customHeight="1" x14ac:dyDescent="0.25">
      <c r="A21" s="65" t="s">
        <v>229</v>
      </c>
      <c r="B21" s="70" t="s">
        <v>137</v>
      </c>
      <c r="C21" s="71">
        <v>2025</v>
      </c>
      <c r="D21" s="71">
        <v>0.4</v>
      </c>
      <c r="E21" s="71">
        <f>0.22*1000</f>
        <v>220</v>
      </c>
      <c r="F21" s="71" t="s">
        <v>138</v>
      </c>
      <c r="G21" s="72">
        <v>120.77441999999999</v>
      </c>
    </row>
    <row r="22" spans="1:7" ht="69.75" customHeight="1" x14ac:dyDescent="0.25">
      <c r="A22" s="65" t="s">
        <v>230</v>
      </c>
      <c r="B22" s="70" t="s">
        <v>139</v>
      </c>
      <c r="C22" s="71">
        <v>2025</v>
      </c>
      <c r="D22" s="71">
        <v>0.4</v>
      </c>
      <c r="E22" s="71">
        <f>0.24*1000</f>
        <v>240</v>
      </c>
      <c r="F22" s="71" t="s">
        <v>140</v>
      </c>
      <c r="G22" s="72">
        <v>95.161410000000004</v>
      </c>
    </row>
    <row r="23" spans="1:7" ht="65.25" customHeight="1" x14ac:dyDescent="0.25">
      <c r="A23" s="65" t="s">
        <v>229</v>
      </c>
      <c r="B23" s="70" t="s">
        <v>141</v>
      </c>
      <c r="C23" s="71">
        <v>2025</v>
      </c>
      <c r="D23" s="71">
        <v>0.4</v>
      </c>
      <c r="E23" s="71">
        <f>0.26*1000</f>
        <v>260</v>
      </c>
      <c r="F23" s="71" t="s">
        <v>142</v>
      </c>
      <c r="G23" s="72">
        <v>225.20583999999999</v>
      </c>
    </row>
    <row r="24" spans="1:7" ht="65.25" customHeight="1" x14ac:dyDescent="0.25">
      <c r="A24" s="65" t="s">
        <v>230</v>
      </c>
      <c r="B24" s="70" t="s">
        <v>143</v>
      </c>
      <c r="C24" s="71">
        <v>2025</v>
      </c>
      <c r="D24" s="71">
        <v>0.4</v>
      </c>
      <c r="E24" s="71">
        <f>0.104*1000</f>
        <v>104</v>
      </c>
      <c r="F24" s="71" t="s">
        <v>144</v>
      </c>
      <c r="G24" s="72">
        <v>109.02672</v>
      </c>
    </row>
    <row r="25" spans="1:7" ht="58.9" customHeight="1" x14ac:dyDescent="0.25">
      <c r="A25" s="65" t="s">
        <v>229</v>
      </c>
      <c r="B25" s="70" t="s">
        <v>145</v>
      </c>
      <c r="C25" s="71">
        <v>2025</v>
      </c>
      <c r="D25" s="71">
        <v>10</v>
      </c>
      <c r="E25" s="71">
        <f>0.863*1000</f>
        <v>863</v>
      </c>
      <c r="F25" s="71" t="s">
        <v>146</v>
      </c>
      <c r="G25" s="72">
        <v>2712.7302500000001</v>
      </c>
    </row>
    <row r="26" spans="1:7" ht="61.15" customHeight="1" x14ac:dyDescent="0.25">
      <c r="A26" s="66" t="s">
        <v>232</v>
      </c>
      <c r="B26" s="74" t="s">
        <v>147</v>
      </c>
      <c r="C26" s="71">
        <v>2025</v>
      </c>
      <c r="D26" s="71">
        <v>0.4</v>
      </c>
      <c r="E26" s="71">
        <f>0.107*1000</f>
        <v>107</v>
      </c>
      <c r="F26" s="71" t="s">
        <v>146</v>
      </c>
      <c r="G26" s="72">
        <v>126.32767</v>
      </c>
    </row>
    <row r="27" spans="1:7" ht="60.6" customHeight="1" x14ac:dyDescent="0.25">
      <c r="A27" s="65" t="s">
        <v>229</v>
      </c>
      <c r="B27" s="70" t="s">
        <v>148</v>
      </c>
      <c r="C27" s="71">
        <v>2025</v>
      </c>
      <c r="D27" s="71">
        <v>0.4</v>
      </c>
      <c r="E27" s="71">
        <f>0.13*1000</f>
        <v>130</v>
      </c>
      <c r="F27" s="71" t="s">
        <v>120</v>
      </c>
      <c r="G27" s="72">
        <v>150.28061</v>
      </c>
    </row>
    <row r="28" spans="1:7" ht="57.6" customHeight="1" x14ac:dyDescent="0.25">
      <c r="A28" s="65" t="s">
        <v>229</v>
      </c>
      <c r="B28" s="70" t="s">
        <v>149</v>
      </c>
      <c r="C28" s="71">
        <v>2025</v>
      </c>
      <c r="D28" s="71">
        <v>0.4</v>
      </c>
      <c r="E28" s="71">
        <f>0.102*1000</f>
        <v>102</v>
      </c>
      <c r="F28" s="71" t="s">
        <v>146</v>
      </c>
      <c r="G28" s="72">
        <v>197.80832000000001</v>
      </c>
    </row>
    <row r="29" spans="1:7" ht="63" customHeight="1" x14ac:dyDescent="0.25">
      <c r="A29" s="65" t="s">
        <v>231</v>
      </c>
      <c r="B29" s="70" t="s">
        <v>150</v>
      </c>
      <c r="C29" s="71">
        <v>2025</v>
      </c>
      <c r="D29" s="71">
        <v>0.4</v>
      </c>
      <c r="E29" s="71">
        <f>0.383*1000</f>
        <v>383</v>
      </c>
      <c r="F29" s="71" t="s">
        <v>126</v>
      </c>
      <c r="G29" s="72">
        <v>155.06628000000001</v>
      </c>
    </row>
    <row r="30" spans="1:7" ht="34.15" customHeight="1" x14ac:dyDescent="0.25">
      <c r="A30" s="64" t="s">
        <v>17</v>
      </c>
      <c r="B30" s="94" t="s">
        <v>151</v>
      </c>
      <c r="C30" s="95"/>
      <c r="D30" s="95"/>
      <c r="E30" s="95"/>
      <c r="F30" s="95"/>
      <c r="G30" s="96"/>
    </row>
    <row r="31" spans="1:7" ht="100.5" customHeight="1" x14ac:dyDescent="0.25">
      <c r="A31" s="70" t="s">
        <v>152</v>
      </c>
      <c r="B31" s="70" t="s">
        <v>153</v>
      </c>
      <c r="C31" s="71">
        <v>2025</v>
      </c>
      <c r="D31" s="71">
        <v>0.4</v>
      </c>
      <c r="E31" s="75">
        <v>90</v>
      </c>
      <c r="F31" s="71" t="s">
        <v>154</v>
      </c>
      <c r="G31" s="72">
        <v>778.86566000000005</v>
      </c>
    </row>
    <row r="32" spans="1:7" ht="95.25" customHeight="1" x14ac:dyDescent="0.25">
      <c r="A32" s="70" t="s">
        <v>152</v>
      </c>
      <c r="B32" s="70" t="s">
        <v>155</v>
      </c>
      <c r="C32" s="71">
        <v>2025</v>
      </c>
      <c r="D32" s="71">
        <v>0.4</v>
      </c>
      <c r="E32" s="75">
        <v>215</v>
      </c>
      <c r="F32" s="71" t="s">
        <v>154</v>
      </c>
      <c r="G32" s="72">
        <v>1855.9834900000001</v>
      </c>
    </row>
    <row r="33" spans="1:7" ht="74.25" customHeight="1" x14ac:dyDescent="0.25">
      <c r="A33" s="70" t="s">
        <v>152</v>
      </c>
      <c r="B33" s="70" t="s">
        <v>156</v>
      </c>
      <c r="C33" s="71">
        <v>2025</v>
      </c>
      <c r="D33" s="71">
        <v>0.4</v>
      </c>
      <c r="E33" s="71">
        <f>0.1*1000</f>
        <v>100</v>
      </c>
      <c r="F33" s="71" t="s">
        <v>157</v>
      </c>
      <c r="G33" s="72">
        <v>1241.3223700000001</v>
      </c>
    </row>
    <row r="34" spans="1:7" ht="65.45" customHeight="1" x14ac:dyDescent="0.25">
      <c r="A34" s="70" t="s">
        <v>152</v>
      </c>
      <c r="B34" s="70" t="s">
        <v>158</v>
      </c>
      <c r="C34" s="71">
        <v>2025</v>
      </c>
      <c r="D34" s="71">
        <v>10</v>
      </c>
      <c r="E34" s="71">
        <f>0.015*1000</f>
        <v>15</v>
      </c>
      <c r="F34" s="71" t="s">
        <v>157</v>
      </c>
      <c r="G34" s="72">
        <v>99.926990000000004</v>
      </c>
    </row>
    <row r="35" spans="1:7" ht="57.6" customHeight="1" x14ac:dyDescent="0.25">
      <c r="A35" s="70" t="s">
        <v>152</v>
      </c>
      <c r="B35" s="70" t="s">
        <v>159</v>
      </c>
      <c r="C35" s="71">
        <v>2025</v>
      </c>
      <c r="D35" s="71">
        <v>10</v>
      </c>
      <c r="E35" s="71">
        <f>0.015*1000</f>
        <v>15</v>
      </c>
      <c r="F35" s="71" t="s">
        <v>157</v>
      </c>
      <c r="G35" s="72">
        <v>99.927000000000007</v>
      </c>
    </row>
    <row r="36" spans="1:7" ht="72.75" customHeight="1" x14ac:dyDescent="0.25">
      <c r="A36" s="70" t="s">
        <v>160</v>
      </c>
      <c r="B36" s="70" t="s">
        <v>161</v>
      </c>
      <c r="C36" s="71">
        <v>2025</v>
      </c>
      <c r="D36" s="71">
        <v>0.4</v>
      </c>
      <c r="E36" s="71">
        <f>0.305*1000</f>
        <v>305</v>
      </c>
      <c r="F36" s="71" t="s">
        <v>162</v>
      </c>
      <c r="G36" s="72">
        <v>611.21339</v>
      </c>
    </row>
    <row r="37" spans="1:7" ht="87.75" customHeight="1" x14ac:dyDescent="0.25">
      <c r="A37" s="70" t="s">
        <v>160</v>
      </c>
      <c r="B37" s="70" t="s">
        <v>163</v>
      </c>
      <c r="C37" s="71">
        <v>2025</v>
      </c>
      <c r="D37" s="71">
        <v>0.4</v>
      </c>
      <c r="E37" s="71">
        <f>0.4185*1000</f>
        <v>418.5</v>
      </c>
      <c r="F37" s="71" t="s">
        <v>162</v>
      </c>
      <c r="G37" s="72">
        <v>791.78534000000002</v>
      </c>
    </row>
    <row r="38" spans="1:7" ht="71.25" customHeight="1" x14ac:dyDescent="0.25">
      <c r="A38" s="70" t="s">
        <v>164</v>
      </c>
      <c r="B38" s="70" t="s">
        <v>165</v>
      </c>
      <c r="C38" s="71">
        <v>2025</v>
      </c>
      <c r="D38" s="71">
        <v>0.4</v>
      </c>
      <c r="E38" s="71">
        <f>0.04*1000</f>
        <v>40</v>
      </c>
      <c r="F38" s="71" t="s">
        <v>166</v>
      </c>
      <c r="G38" s="72">
        <v>133.30464000000001</v>
      </c>
    </row>
    <row r="39" spans="1:7" ht="69" customHeight="1" x14ac:dyDescent="0.25">
      <c r="A39" s="70" t="s">
        <v>164</v>
      </c>
      <c r="B39" s="70" t="s">
        <v>167</v>
      </c>
      <c r="C39" s="71">
        <v>2025</v>
      </c>
      <c r="D39" s="71">
        <v>0.4</v>
      </c>
      <c r="E39" s="71">
        <f>0.122*1000</f>
        <v>122</v>
      </c>
      <c r="F39" s="71" t="s">
        <v>168</v>
      </c>
      <c r="G39" s="72">
        <v>190.46706</v>
      </c>
    </row>
    <row r="40" spans="1:7" ht="76.5" customHeight="1" x14ac:dyDescent="0.25">
      <c r="A40" s="70" t="s">
        <v>169</v>
      </c>
      <c r="B40" s="70" t="s">
        <v>170</v>
      </c>
      <c r="C40" s="71">
        <v>2025</v>
      </c>
      <c r="D40" s="71">
        <v>0.4</v>
      </c>
      <c r="E40" s="71">
        <f>0.18*1000</f>
        <v>180</v>
      </c>
      <c r="F40" s="71" t="s">
        <v>171</v>
      </c>
      <c r="G40" s="72">
        <v>411.37921999999998</v>
      </c>
    </row>
    <row r="41" spans="1:7" ht="76.5" customHeight="1" x14ac:dyDescent="0.25">
      <c r="A41" s="70" t="s">
        <v>169</v>
      </c>
      <c r="B41" s="70" t="s">
        <v>172</v>
      </c>
      <c r="C41" s="71">
        <v>2025</v>
      </c>
      <c r="D41" s="71">
        <v>0.4</v>
      </c>
      <c r="E41" s="71">
        <f>0.18*1000</f>
        <v>180</v>
      </c>
      <c r="F41" s="71" t="s">
        <v>171</v>
      </c>
      <c r="G41" s="72">
        <v>365.93180999999998</v>
      </c>
    </row>
    <row r="42" spans="1:7" ht="65.25" customHeight="1" x14ac:dyDescent="0.25">
      <c r="A42" s="70" t="s">
        <v>164</v>
      </c>
      <c r="B42" s="70" t="s">
        <v>173</v>
      </c>
      <c r="C42" s="71">
        <v>2025</v>
      </c>
      <c r="D42" s="71">
        <v>10</v>
      </c>
      <c r="E42" s="71">
        <f>0.04*1000</f>
        <v>40</v>
      </c>
      <c r="F42" s="71" t="s">
        <v>130</v>
      </c>
      <c r="G42" s="76">
        <v>150.62307999999999</v>
      </c>
    </row>
    <row r="43" spans="1:7" ht="74.25" customHeight="1" x14ac:dyDescent="0.25">
      <c r="A43" s="70" t="s">
        <v>164</v>
      </c>
      <c r="B43" s="70" t="s">
        <v>174</v>
      </c>
      <c r="C43" s="71">
        <v>2025</v>
      </c>
      <c r="D43" s="71">
        <v>10</v>
      </c>
      <c r="E43" s="71">
        <f>0.04*1000</f>
        <v>40</v>
      </c>
      <c r="F43" s="71" t="s">
        <v>130</v>
      </c>
      <c r="G43" s="76">
        <v>150.62307000000001</v>
      </c>
    </row>
    <row r="44" spans="1:7" ht="58.5" customHeight="1" x14ac:dyDescent="0.25">
      <c r="A44" s="70" t="s">
        <v>164</v>
      </c>
      <c r="B44" s="70" t="s">
        <v>175</v>
      </c>
      <c r="C44" s="71">
        <v>2025</v>
      </c>
      <c r="D44" s="71">
        <v>0.4</v>
      </c>
      <c r="E44" s="71">
        <f>0.01*1000</f>
        <v>10</v>
      </c>
      <c r="F44" s="71" t="s">
        <v>176</v>
      </c>
      <c r="G44" s="76">
        <v>80.029610000000005</v>
      </c>
    </row>
    <row r="45" spans="1:7" ht="52.15" customHeight="1" x14ac:dyDescent="0.25">
      <c r="A45" s="70" t="s">
        <v>177</v>
      </c>
      <c r="B45" s="70" t="s">
        <v>178</v>
      </c>
      <c r="C45" s="71">
        <v>2025</v>
      </c>
      <c r="D45" s="71">
        <v>10</v>
      </c>
      <c r="E45" s="60">
        <f>0.1*1000</f>
        <v>100</v>
      </c>
      <c r="F45" s="71" t="s">
        <v>176</v>
      </c>
      <c r="G45" s="76">
        <v>429.57405</v>
      </c>
    </row>
    <row r="46" spans="1:7" ht="63.75" customHeight="1" x14ac:dyDescent="0.25">
      <c r="A46" s="70" t="s">
        <v>164</v>
      </c>
      <c r="B46" s="70" t="s">
        <v>179</v>
      </c>
      <c r="C46" s="71">
        <v>2025</v>
      </c>
      <c r="D46" s="71">
        <v>10</v>
      </c>
      <c r="E46" s="60">
        <f>0.04*1000</f>
        <v>40</v>
      </c>
      <c r="F46" s="71" t="s">
        <v>180</v>
      </c>
      <c r="G46" s="76">
        <v>150.77226999999999</v>
      </c>
    </row>
    <row r="47" spans="1:7" ht="57" customHeight="1" x14ac:dyDescent="0.25">
      <c r="A47" s="70" t="s">
        <v>164</v>
      </c>
      <c r="B47" s="70" t="s">
        <v>181</v>
      </c>
      <c r="C47" s="71">
        <v>2025</v>
      </c>
      <c r="D47" s="71">
        <v>10</v>
      </c>
      <c r="E47" s="60">
        <f>0.04*1000</f>
        <v>40</v>
      </c>
      <c r="F47" s="71" t="s">
        <v>180</v>
      </c>
      <c r="G47" s="77">
        <v>153.33696</v>
      </c>
    </row>
    <row r="48" spans="1:7" ht="83.25" customHeight="1" x14ac:dyDescent="0.25">
      <c r="A48" s="70" t="s">
        <v>182</v>
      </c>
      <c r="B48" s="70" t="s">
        <v>183</v>
      </c>
      <c r="C48" s="71">
        <v>2025</v>
      </c>
      <c r="D48" s="71">
        <v>0.4</v>
      </c>
      <c r="E48" s="60">
        <f>0.14*1000</f>
        <v>140</v>
      </c>
      <c r="F48" s="71" t="s">
        <v>184</v>
      </c>
      <c r="G48" s="76">
        <v>925.41360999999995</v>
      </c>
    </row>
    <row r="49" spans="1:7" ht="91.5" customHeight="1" x14ac:dyDescent="0.25">
      <c r="A49" s="70" t="s">
        <v>182</v>
      </c>
      <c r="B49" s="70" t="s">
        <v>185</v>
      </c>
      <c r="C49" s="71">
        <v>2025</v>
      </c>
      <c r="D49" s="71">
        <v>0.4</v>
      </c>
      <c r="E49" s="60">
        <f>0.14*1000</f>
        <v>140</v>
      </c>
      <c r="F49" s="71" t="s">
        <v>184</v>
      </c>
      <c r="G49" s="76">
        <v>376.64059999999995</v>
      </c>
    </row>
    <row r="50" spans="1:7" ht="61.15" customHeight="1" x14ac:dyDescent="0.25">
      <c r="A50" s="70" t="s">
        <v>164</v>
      </c>
      <c r="B50" s="70" t="s">
        <v>186</v>
      </c>
      <c r="C50" s="71">
        <v>2025</v>
      </c>
      <c r="D50" s="71">
        <v>0.4</v>
      </c>
      <c r="E50" s="78">
        <f>0.085*1000</f>
        <v>85</v>
      </c>
      <c r="F50" s="71" t="s">
        <v>144</v>
      </c>
      <c r="G50" s="77">
        <v>427.22764000000001</v>
      </c>
    </row>
    <row r="51" spans="1:7" ht="76.150000000000006" customHeight="1" x14ac:dyDescent="0.25">
      <c r="A51" s="70" t="s">
        <v>164</v>
      </c>
      <c r="B51" s="70" t="s">
        <v>187</v>
      </c>
      <c r="C51" s="71">
        <v>2025</v>
      </c>
      <c r="D51" s="71">
        <v>0.4</v>
      </c>
      <c r="E51" s="71">
        <f>0.07*1000</f>
        <v>70</v>
      </c>
      <c r="F51" s="71" t="s">
        <v>144</v>
      </c>
      <c r="G51" s="72">
        <v>153.78064000000001</v>
      </c>
    </row>
    <row r="52" spans="1:7" ht="71.25" customHeight="1" x14ac:dyDescent="0.25">
      <c r="A52" s="70" t="s">
        <v>164</v>
      </c>
      <c r="B52" s="70" t="s">
        <v>188</v>
      </c>
      <c r="C52" s="71">
        <v>2025</v>
      </c>
      <c r="D52" s="71">
        <v>10</v>
      </c>
      <c r="E52" s="60">
        <f>0.48*1000</f>
        <v>480</v>
      </c>
      <c r="F52" s="71" t="s">
        <v>146</v>
      </c>
      <c r="G52" s="76">
        <v>1705.91281</v>
      </c>
    </row>
    <row r="53" spans="1:7" ht="64.900000000000006" customHeight="1" x14ac:dyDescent="0.25">
      <c r="A53" s="70" t="s">
        <v>169</v>
      </c>
      <c r="B53" s="70" t="s">
        <v>189</v>
      </c>
      <c r="C53" s="71">
        <v>2025</v>
      </c>
      <c r="D53" s="71">
        <v>0.4</v>
      </c>
      <c r="E53" s="60">
        <f>0.06*1000</f>
        <v>60</v>
      </c>
      <c r="F53" s="71" t="s">
        <v>146</v>
      </c>
      <c r="G53" s="76">
        <v>199.38834</v>
      </c>
    </row>
    <row r="54" spans="1:7" ht="77.25" customHeight="1" x14ac:dyDescent="0.25">
      <c r="A54" s="70" t="s">
        <v>164</v>
      </c>
      <c r="B54" s="70" t="s">
        <v>190</v>
      </c>
      <c r="C54" s="71">
        <v>2025</v>
      </c>
      <c r="D54" s="71">
        <v>10</v>
      </c>
      <c r="E54" s="60">
        <f>2.144*1000</f>
        <v>2144</v>
      </c>
      <c r="F54" s="71" t="s">
        <v>191</v>
      </c>
      <c r="G54" s="76">
        <v>14037.786310000001</v>
      </c>
    </row>
    <row r="55" spans="1:7" ht="56.45" customHeight="1" x14ac:dyDescent="0.25">
      <c r="A55" s="70" t="s">
        <v>177</v>
      </c>
      <c r="B55" s="70" t="s">
        <v>192</v>
      </c>
      <c r="C55" s="71">
        <v>2025</v>
      </c>
      <c r="D55" s="71">
        <v>10</v>
      </c>
      <c r="E55" s="60">
        <f>0.2*1000</f>
        <v>200</v>
      </c>
      <c r="F55" s="71" t="s">
        <v>193</v>
      </c>
      <c r="G55" s="76">
        <v>762.42865000000006</v>
      </c>
    </row>
    <row r="56" spans="1:7" ht="52.15" customHeight="1" x14ac:dyDescent="0.25">
      <c r="A56" s="70" t="s">
        <v>177</v>
      </c>
      <c r="B56" s="70" t="s">
        <v>194</v>
      </c>
      <c r="C56" s="71">
        <v>2025</v>
      </c>
      <c r="D56" s="71">
        <v>0.4</v>
      </c>
      <c r="E56" s="60">
        <f>0.241*1000</f>
        <v>241</v>
      </c>
      <c r="F56" s="71" t="s">
        <v>193</v>
      </c>
      <c r="G56" s="76">
        <v>139.31063</v>
      </c>
    </row>
    <row r="57" spans="1:7" ht="52.15" customHeight="1" x14ac:dyDescent="0.25">
      <c r="A57" s="70" t="s">
        <v>177</v>
      </c>
      <c r="B57" s="70" t="s">
        <v>195</v>
      </c>
      <c r="C57" s="71">
        <v>2025</v>
      </c>
      <c r="D57" s="71">
        <v>10</v>
      </c>
      <c r="E57" s="60">
        <f>0.2*1000</f>
        <v>200</v>
      </c>
      <c r="F57" s="71" t="s">
        <v>193</v>
      </c>
      <c r="G57" s="76">
        <v>988.70719999999994</v>
      </c>
    </row>
    <row r="58" spans="1:7" s="80" customFormat="1" ht="64.5" customHeight="1" x14ac:dyDescent="0.25">
      <c r="A58" s="74" t="s">
        <v>177</v>
      </c>
      <c r="B58" s="74" t="s">
        <v>196</v>
      </c>
      <c r="C58" s="79">
        <v>2025</v>
      </c>
      <c r="D58" s="79">
        <v>10</v>
      </c>
      <c r="E58" s="60"/>
      <c r="F58" s="79" t="s">
        <v>193</v>
      </c>
      <c r="G58" s="76">
        <v>740.51400000000001</v>
      </c>
    </row>
    <row r="59" spans="1:7" ht="52.15" customHeight="1" x14ac:dyDescent="0.25">
      <c r="A59" s="70" t="s">
        <v>164</v>
      </c>
      <c r="B59" s="70" t="s">
        <v>197</v>
      </c>
      <c r="C59" s="71">
        <v>2025</v>
      </c>
      <c r="D59" s="71">
        <v>10</v>
      </c>
      <c r="E59" s="60">
        <f>0.55*1000</f>
        <v>550</v>
      </c>
      <c r="F59" s="71" t="s">
        <v>198</v>
      </c>
      <c r="G59" s="76">
        <v>3911.9333099999999</v>
      </c>
    </row>
    <row r="60" spans="1:7" ht="33" customHeight="1" x14ac:dyDescent="0.25">
      <c r="A60" s="64" t="s">
        <v>16</v>
      </c>
      <c r="B60" s="94" t="s">
        <v>199</v>
      </c>
      <c r="C60" s="95"/>
      <c r="D60" s="95"/>
      <c r="E60" s="95"/>
      <c r="F60" s="95"/>
      <c r="G60" s="96"/>
    </row>
    <row r="61" spans="1:7" ht="71.25" customHeight="1" x14ac:dyDescent="0.25">
      <c r="A61" s="70" t="s">
        <v>200</v>
      </c>
      <c r="B61" s="70" t="s">
        <v>201</v>
      </c>
      <c r="C61" s="71">
        <v>2025</v>
      </c>
      <c r="D61" s="71">
        <v>10</v>
      </c>
      <c r="E61" s="60">
        <v>1</v>
      </c>
      <c r="F61" s="71" t="s">
        <v>146</v>
      </c>
      <c r="G61" s="76">
        <v>266.62977000000001</v>
      </c>
    </row>
    <row r="62" spans="1:7" ht="47.45" customHeight="1" x14ac:dyDescent="0.25">
      <c r="A62" s="70" t="s">
        <v>200</v>
      </c>
      <c r="B62" s="70" t="s">
        <v>202</v>
      </c>
      <c r="C62" s="71">
        <v>2025</v>
      </c>
      <c r="D62" s="71">
        <v>10</v>
      </c>
      <c r="E62" s="60">
        <v>1</v>
      </c>
      <c r="F62" s="71" t="s">
        <v>198</v>
      </c>
      <c r="G62" s="76">
        <v>849.06984</v>
      </c>
    </row>
    <row r="63" spans="1:7" ht="46.15" customHeight="1" x14ac:dyDescent="0.25">
      <c r="A63" s="70" t="s">
        <v>200</v>
      </c>
      <c r="B63" s="70" t="s">
        <v>203</v>
      </c>
      <c r="C63" s="71">
        <v>2025</v>
      </c>
      <c r="D63" s="71">
        <v>0.4</v>
      </c>
      <c r="E63" s="60">
        <v>1</v>
      </c>
      <c r="F63" s="71" t="s">
        <v>204</v>
      </c>
      <c r="G63" s="76">
        <v>452.86025999999998</v>
      </c>
    </row>
    <row r="64" spans="1:7" ht="39.6" customHeight="1" x14ac:dyDescent="0.25">
      <c r="A64" s="64" t="s">
        <v>36</v>
      </c>
      <c r="B64" s="94" t="s">
        <v>205</v>
      </c>
      <c r="C64" s="95"/>
      <c r="D64" s="95"/>
      <c r="E64" s="95"/>
      <c r="F64" s="95"/>
      <c r="G64" s="96"/>
    </row>
    <row r="65" spans="1:12" ht="61.9" customHeight="1" x14ac:dyDescent="0.25">
      <c r="A65" s="70" t="s">
        <v>233</v>
      </c>
      <c r="B65" s="70" t="s">
        <v>206</v>
      </c>
      <c r="C65" s="71">
        <v>2025</v>
      </c>
      <c r="D65" s="71" t="s">
        <v>207</v>
      </c>
      <c r="E65" s="81"/>
      <c r="F65" s="71">
        <v>1260</v>
      </c>
      <c r="G65" s="76">
        <v>5691.1654600000002</v>
      </c>
    </row>
    <row r="66" spans="1:12" ht="43.15" customHeight="1" x14ac:dyDescent="0.25">
      <c r="A66" s="70" t="s">
        <v>234</v>
      </c>
      <c r="B66" s="70" t="s">
        <v>208</v>
      </c>
      <c r="C66" s="71">
        <v>2025</v>
      </c>
      <c r="D66" s="71" t="s">
        <v>207</v>
      </c>
      <c r="E66" s="81"/>
      <c r="F66" s="71">
        <v>100</v>
      </c>
      <c r="G66" s="76">
        <v>1257.69217</v>
      </c>
    </row>
    <row r="67" spans="1:12" ht="40.15" customHeight="1" x14ac:dyDescent="0.25">
      <c r="A67" s="70" t="s">
        <v>234</v>
      </c>
      <c r="B67" s="70" t="s">
        <v>209</v>
      </c>
      <c r="C67" s="71">
        <v>2025</v>
      </c>
      <c r="D67" s="71" t="s">
        <v>207</v>
      </c>
      <c r="E67" s="81"/>
      <c r="F67" s="71">
        <v>400</v>
      </c>
      <c r="G67" s="76">
        <v>1654.1115</v>
      </c>
    </row>
    <row r="68" spans="1:12" ht="49.9" customHeight="1" x14ac:dyDescent="0.25">
      <c r="A68" s="70" t="s">
        <v>234</v>
      </c>
      <c r="B68" s="70" t="s">
        <v>210</v>
      </c>
      <c r="C68" s="71">
        <v>2025</v>
      </c>
      <c r="D68" s="71" t="s">
        <v>207</v>
      </c>
      <c r="E68" s="81"/>
      <c r="F68" s="71">
        <v>160</v>
      </c>
      <c r="G68" s="76">
        <v>1614.08989</v>
      </c>
    </row>
    <row r="69" spans="1:12" ht="49.9" customHeight="1" x14ac:dyDescent="0.25">
      <c r="A69" s="70" t="s">
        <v>235</v>
      </c>
      <c r="B69" s="70" t="s">
        <v>211</v>
      </c>
      <c r="C69" s="71">
        <v>2025</v>
      </c>
      <c r="D69" s="71" t="s">
        <v>207</v>
      </c>
      <c r="E69" s="81"/>
      <c r="F69" s="71">
        <v>2000</v>
      </c>
      <c r="G69" s="76">
        <v>2310.8473300000001</v>
      </c>
    </row>
    <row r="70" spans="1:12" ht="49.9" customHeight="1" x14ac:dyDescent="0.25">
      <c r="A70" s="70" t="s">
        <v>236</v>
      </c>
      <c r="B70" s="70" t="s">
        <v>212</v>
      </c>
      <c r="C70" s="71">
        <v>2025</v>
      </c>
      <c r="D70" s="71" t="s">
        <v>207</v>
      </c>
      <c r="E70" s="81"/>
      <c r="F70" s="71">
        <v>100</v>
      </c>
      <c r="G70" s="76">
        <v>970.20077000000003</v>
      </c>
    </row>
    <row r="71" spans="1:12" ht="72" customHeight="1" x14ac:dyDescent="0.25">
      <c r="A71" s="70" t="s">
        <v>237</v>
      </c>
      <c r="B71" s="70" t="s">
        <v>213</v>
      </c>
      <c r="C71" s="71">
        <v>2025</v>
      </c>
      <c r="D71" s="71" t="s">
        <v>207</v>
      </c>
      <c r="E71" s="81"/>
      <c r="F71" s="71">
        <v>1260</v>
      </c>
      <c r="G71" s="76">
        <v>9588.3043099999995</v>
      </c>
    </row>
    <row r="72" spans="1:12" ht="49.9" customHeight="1" x14ac:dyDescent="0.25">
      <c r="A72" s="70"/>
      <c r="B72" s="70" t="s">
        <v>214</v>
      </c>
      <c r="C72" s="71">
        <v>2025</v>
      </c>
      <c r="D72" s="71" t="s">
        <v>207</v>
      </c>
      <c r="E72" s="81"/>
      <c r="F72" s="71">
        <v>160</v>
      </c>
      <c r="G72" s="76">
        <v>425.44184999999999</v>
      </c>
    </row>
    <row r="73" spans="1:12" ht="49.9" customHeight="1" x14ac:dyDescent="0.25">
      <c r="A73" s="70" t="s">
        <v>238</v>
      </c>
      <c r="B73" s="70" t="s">
        <v>215</v>
      </c>
      <c r="C73" s="71">
        <v>2025</v>
      </c>
      <c r="D73" s="71" t="s">
        <v>207</v>
      </c>
      <c r="E73" s="81"/>
      <c r="F73" s="71">
        <v>500</v>
      </c>
      <c r="G73" s="76">
        <v>4673.6572900000001</v>
      </c>
    </row>
    <row r="74" spans="1:12" ht="54.6" customHeight="1" x14ac:dyDescent="0.25">
      <c r="A74" s="64" t="s">
        <v>216</v>
      </c>
      <c r="B74" s="87" t="s">
        <v>217</v>
      </c>
      <c r="C74" s="88"/>
      <c r="D74" s="88"/>
      <c r="E74" s="88"/>
      <c r="F74" s="88"/>
      <c r="G74" s="88"/>
    </row>
    <row r="75" spans="1:12" ht="54.6" customHeight="1" x14ac:dyDescent="0.25">
      <c r="A75" s="64" t="s">
        <v>218</v>
      </c>
      <c r="B75" s="87" t="s">
        <v>219</v>
      </c>
      <c r="C75" s="88"/>
      <c r="D75" s="88"/>
      <c r="E75" s="88"/>
      <c r="F75" s="88"/>
      <c r="G75" s="88"/>
    </row>
    <row r="76" spans="1:12" ht="45.6" customHeight="1" x14ac:dyDescent="0.25">
      <c r="A76" s="64" t="s">
        <v>220</v>
      </c>
      <c r="B76" s="87" t="s">
        <v>221</v>
      </c>
      <c r="C76" s="88"/>
      <c r="D76" s="88"/>
      <c r="E76" s="88"/>
      <c r="F76" s="88"/>
      <c r="G76" s="88"/>
      <c r="L76" s="82"/>
    </row>
    <row r="77" spans="1:12" ht="22.9" customHeight="1" x14ac:dyDescent="0.25">
      <c r="A77" s="83" t="s">
        <v>222</v>
      </c>
      <c r="B77" s="89" t="s">
        <v>223</v>
      </c>
      <c r="C77" s="90"/>
      <c r="D77" s="90"/>
      <c r="E77" s="90"/>
      <c r="F77" s="90"/>
      <c r="G77" s="91"/>
      <c r="L77" s="82"/>
    </row>
    <row r="78" spans="1:12" ht="15.75" x14ac:dyDescent="0.25">
      <c r="A78" s="84" t="s">
        <v>222</v>
      </c>
      <c r="B78" s="70" t="s">
        <v>224</v>
      </c>
      <c r="C78" s="71">
        <v>2025</v>
      </c>
      <c r="D78" s="71">
        <v>0.4</v>
      </c>
      <c r="E78" s="81">
        <v>937</v>
      </c>
      <c r="F78" s="72"/>
      <c r="G78" s="76">
        <f>([1]Лист1!$B$9+[1]Лист1!$B$15+900000+100000+2000000+450000)/1000</f>
        <v>10633.669790000002</v>
      </c>
    </row>
    <row r="79" spans="1:12" ht="15.75" x14ac:dyDescent="0.25">
      <c r="A79" s="83" t="s">
        <v>225</v>
      </c>
      <c r="B79" s="89" t="s">
        <v>226</v>
      </c>
      <c r="C79" s="92"/>
      <c r="D79" s="92"/>
      <c r="E79" s="92"/>
      <c r="F79" s="92"/>
      <c r="G79" s="93"/>
    </row>
    <row r="80" spans="1:12" ht="15.75" x14ac:dyDescent="0.25">
      <c r="A80" s="84" t="s">
        <v>225</v>
      </c>
      <c r="B80" s="70" t="s">
        <v>224</v>
      </c>
      <c r="C80" s="71">
        <v>2025</v>
      </c>
      <c r="D80" s="71">
        <v>0.4</v>
      </c>
      <c r="E80" s="81">
        <v>360</v>
      </c>
      <c r="F80" s="85"/>
      <c r="G80" s="76">
        <f>([1]Лист1!$G$9+[1]Лист1!$G$15+3057195.6)/1000</f>
        <v>7040.5297299999993</v>
      </c>
    </row>
    <row r="81" spans="1:7" ht="15.75" x14ac:dyDescent="0.25">
      <c r="A81" s="83" t="s">
        <v>227</v>
      </c>
      <c r="B81" s="64" t="s">
        <v>228</v>
      </c>
      <c r="C81" s="71"/>
      <c r="D81" s="71"/>
      <c r="E81" s="81"/>
      <c r="F81" s="71"/>
      <c r="G81" s="76"/>
    </row>
    <row r="82" spans="1:7" ht="15.75" x14ac:dyDescent="0.25">
      <c r="A82" s="84" t="s">
        <v>227</v>
      </c>
      <c r="B82" s="70" t="s">
        <v>224</v>
      </c>
      <c r="C82" s="71">
        <v>2025</v>
      </c>
      <c r="D82" s="71">
        <v>0.4</v>
      </c>
      <c r="E82" s="81">
        <v>168</v>
      </c>
      <c r="F82" s="85"/>
      <c r="G82" s="76">
        <f>([1]Лист1!$E$15+[1]Лист1!$E$9+1426691.28+5.03)/1000</f>
        <v>2816.6859399999998</v>
      </c>
    </row>
    <row r="83" spans="1:7" ht="15.75" x14ac:dyDescent="0.25">
      <c r="A83" s="84" t="s">
        <v>227</v>
      </c>
      <c r="B83" s="70" t="s">
        <v>224</v>
      </c>
      <c r="C83" s="71">
        <v>2025</v>
      </c>
      <c r="D83" s="71">
        <v>10</v>
      </c>
      <c r="E83" s="81"/>
      <c r="F83" s="85"/>
      <c r="G83" s="76"/>
    </row>
    <row r="85" spans="1:7" x14ac:dyDescent="0.25">
      <c r="G85" s="82"/>
    </row>
  </sheetData>
  <mergeCells count="18">
    <mergeCell ref="E1:G1"/>
    <mergeCell ref="A2:G4"/>
    <mergeCell ref="A6:A10"/>
    <mergeCell ref="B6:B10"/>
    <mergeCell ref="C6:C10"/>
    <mergeCell ref="D6:D10"/>
    <mergeCell ref="E6:E10"/>
    <mergeCell ref="F6:F10"/>
    <mergeCell ref="G6:G10"/>
    <mergeCell ref="B76:G76"/>
    <mergeCell ref="B77:G77"/>
    <mergeCell ref="B79:G79"/>
    <mergeCell ref="B11:G11"/>
    <mergeCell ref="B30:G30"/>
    <mergeCell ref="B60:G60"/>
    <mergeCell ref="B64:G64"/>
    <mergeCell ref="B74:G74"/>
    <mergeCell ref="B75:G75"/>
  </mergeCells>
  <pageMargins left="0.19685039370078741" right="0.19685039370078741" top="3.937007874015748E-2" bottom="3.937007874015748E-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4D72-1089-44EE-BC54-435F1F938C2F}">
  <sheetPr>
    <tabColor theme="9" tint="0.59999389629810485"/>
  </sheetPr>
  <dimension ref="A1:G21"/>
  <sheetViews>
    <sheetView view="pageBreakPreview" topLeftCell="A3" zoomScale="80" zoomScaleNormal="100" zoomScaleSheetLayoutView="80" workbookViewId="0">
      <selection activeCell="I8" sqref="I8"/>
    </sheetView>
  </sheetViews>
  <sheetFormatPr defaultRowHeight="15" x14ac:dyDescent="0.25"/>
  <cols>
    <col min="1" max="1" width="5.42578125" style="13" customWidth="1"/>
    <col min="2" max="2" width="48.140625" style="26" customWidth="1"/>
    <col min="3" max="4" width="23.28515625" style="46" customWidth="1"/>
    <col min="5" max="5" width="17.7109375" style="26" customWidth="1"/>
    <col min="6" max="6" width="18" style="26" customWidth="1"/>
    <col min="7" max="8" width="13.28515625" style="26" bestFit="1" customWidth="1"/>
    <col min="9" max="16384" width="9.140625" style="26"/>
  </cols>
  <sheetData>
    <row r="1" spans="1:7" ht="15.75" hidden="1" x14ac:dyDescent="0.25">
      <c r="A1" s="24"/>
      <c r="B1" s="25"/>
      <c r="C1" s="25" t="s">
        <v>76</v>
      </c>
      <c r="D1" s="25"/>
      <c r="E1" s="25"/>
      <c r="F1" s="25"/>
    </row>
    <row r="2" spans="1:7" ht="78" hidden="1" customHeight="1" x14ac:dyDescent="0.25">
      <c r="A2" s="24"/>
      <c r="B2" s="25"/>
      <c r="C2" s="25" t="s">
        <v>77</v>
      </c>
      <c r="D2" s="25"/>
      <c r="E2" s="25"/>
      <c r="F2" s="25"/>
    </row>
    <row r="3" spans="1:7" ht="129" customHeight="1" x14ac:dyDescent="0.25">
      <c r="A3" s="24"/>
      <c r="B3" s="25"/>
      <c r="C3" s="25"/>
      <c r="D3" s="25"/>
      <c r="E3" s="102" t="s">
        <v>78</v>
      </c>
      <c r="F3" s="105"/>
      <c r="G3" s="29"/>
    </row>
    <row r="4" spans="1:7" ht="14.25" customHeight="1" x14ac:dyDescent="0.25">
      <c r="A4" s="24"/>
      <c r="B4" s="25"/>
      <c r="C4" s="25"/>
      <c r="D4" s="25"/>
      <c r="E4" s="27"/>
      <c r="F4" s="28"/>
      <c r="G4" s="29"/>
    </row>
    <row r="5" spans="1:7" ht="73.5" customHeight="1" x14ac:dyDescent="0.25">
      <c r="A5" s="106" t="s">
        <v>92</v>
      </c>
      <c r="B5" s="106"/>
      <c r="C5" s="106"/>
      <c r="D5" s="106"/>
      <c r="E5" s="107"/>
      <c r="F5" s="107"/>
    </row>
    <row r="6" spans="1:7" ht="34.5" customHeight="1" x14ac:dyDescent="0.25">
      <c r="A6" s="108" t="s">
        <v>79</v>
      </c>
      <c r="B6" s="108" t="s">
        <v>80</v>
      </c>
      <c r="C6" s="108" t="s">
        <v>81</v>
      </c>
      <c r="D6" s="108"/>
      <c r="E6" s="108"/>
      <c r="F6" s="31"/>
    </row>
    <row r="7" spans="1:7" ht="63" x14ac:dyDescent="0.25">
      <c r="A7" s="108"/>
      <c r="B7" s="108"/>
      <c r="C7" s="30" t="s">
        <v>82</v>
      </c>
      <c r="D7" s="30" t="s">
        <v>83</v>
      </c>
      <c r="E7" s="30" t="s">
        <v>84</v>
      </c>
      <c r="F7" s="30" t="s">
        <v>85</v>
      </c>
    </row>
    <row r="8" spans="1:7" ht="15.75" x14ac:dyDescent="0.25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</row>
    <row r="9" spans="1:7" ht="15.75" x14ac:dyDescent="0.25">
      <c r="A9" s="32"/>
      <c r="B9" s="33"/>
      <c r="C9" s="34"/>
      <c r="D9" s="34"/>
      <c r="E9" s="32"/>
      <c r="F9" s="35"/>
    </row>
    <row r="10" spans="1:7" ht="42.75" customHeight="1" x14ac:dyDescent="0.25">
      <c r="A10" s="23" t="s">
        <v>18</v>
      </c>
      <c r="B10" s="36" t="s">
        <v>86</v>
      </c>
      <c r="C10" s="47">
        <f>D10*F10</f>
        <v>1906326.24</v>
      </c>
      <c r="D10" s="48">
        <v>336</v>
      </c>
      <c r="E10" s="48">
        <v>4793</v>
      </c>
      <c r="F10" s="47">
        <v>5673.59</v>
      </c>
    </row>
    <row r="11" spans="1:7" ht="44.25" customHeight="1" x14ac:dyDescent="0.25">
      <c r="A11" s="37" t="s">
        <v>17</v>
      </c>
      <c r="B11" s="33" t="s">
        <v>87</v>
      </c>
      <c r="C11" s="47" t="s">
        <v>15</v>
      </c>
      <c r="D11" s="48" t="s">
        <v>15</v>
      </c>
      <c r="E11" s="48" t="s">
        <v>15</v>
      </c>
      <c r="F11" s="47" t="s">
        <v>15</v>
      </c>
      <c r="G11" s="38"/>
    </row>
    <row r="12" spans="1:7" ht="131.25" customHeight="1" x14ac:dyDescent="0.25">
      <c r="A12" s="37" t="s">
        <v>88</v>
      </c>
      <c r="B12" s="33" t="s">
        <v>89</v>
      </c>
      <c r="C12" s="47">
        <f>D12*F12</f>
        <v>776444.88</v>
      </c>
      <c r="D12" s="48">
        <v>328</v>
      </c>
      <c r="E12" s="48">
        <v>2345</v>
      </c>
      <c r="F12" s="47">
        <v>2367.21</v>
      </c>
      <c r="G12" s="38"/>
    </row>
    <row r="13" spans="1:7" ht="108" customHeight="1" x14ac:dyDescent="0.25">
      <c r="A13" s="37" t="s">
        <v>90</v>
      </c>
      <c r="B13" s="33" t="s">
        <v>91</v>
      </c>
      <c r="C13" s="47">
        <f>D13*F13</f>
        <v>65557.679999999993</v>
      </c>
      <c r="D13" s="48">
        <v>8</v>
      </c>
      <c r="E13" s="48">
        <v>2448</v>
      </c>
      <c r="F13" s="47">
        <v>8194.7099999999991</v>
      </c>
    </row>
    <row r="14" spans="1:7" ht="15.75" x14ac:dyDescent="0.25">
      <c r="A14" s="102"/>
      <c r="B14" s="105"/>
      <c r="C14" s="39"/>
      <c r="D14" s="39"/>
      <c r="E14" s="28"/>
      <c r="F14" s="28"/>
    </row>
    <row r="15" spans="1:7" ht="15.75" customHeight="1" x14ac:dyDescent="0.25">
      <c r="A15" s="101"/>
      <c r="B15" s="101"/>
      <c r="C15" s="41"/>
      <c r="D15" s="41"/>
      <c r="E15" s="40"/>
      <c r="F15" s="40"/>
    </row>
    <row r="16" spans="1:7" ht="15.75" customHeight="1" x14ac:dyDescent="0.25">
      <c r="A16" s="102"/>
      <c r="B16" s="102"/>
      <c r="C16" s="41"/>
      <c r="D16" s="41"/>
      <c r="E16" s="27"/>
      <c r="F16" s="27"/>
    </row>
    <row r="17" spans="1:6" ht="15.75" x14ac:dyDescent="0.25">
      <c r="A17" s="27"/>
      <c r="B17" s="27"/>
      <c r="C17" s="42"/>
      <c r="D17" s="42"/>
      <c r="E17" s="27"/>
      <c r="F17" s="27"/>
    </row>
    <row r="18" spans="1:6" ht="15.75" x14ac:dyDescent="0.25">
      <c r="A18" s="102"/>
      <c r="B18" s="102"/>
      <c r="C18" s="41"/>
      <c r="D18" s="41"/>
      <c r="E18" s="27"/>
      <c r="F18" s="27"/>
    </row>
    <row r="20" spans="1:6" ht="15.75" x14ac:dyDescent="0.25">
      <c r="A20" s="103"/>
      <c r="B20" s="103"/>
      <c r="C20" s="103"/>
      <c r="D20" s="43"/>
    </row>
    <row r="21" spans="1:6" ht="15.75" x14ac:dyDescent="0.25">
      <c r="A21" s="104"/>
      <c r="B21" s="104"/>
      <c r="C21" s="45"/>
      <c r="D21" s="45"/>
      <c r="E21" s="44"/>
      <c r="F21" s="44"/>
    </row>
  </sheetData>
  <mergeCells count="11">
    <mergeCell ref="A14:B14"/>
    <mergeCell ref="E3:F3"/>
    <mergeCell ref="A5:F5"/>
    <mergeCell ref="A6:A7"/>
    <mergeCell ref="B6:B7"/>
    <mergeCell ref="C6:E6"/>
    <mergeCell ref="A15:B15"/>
    <mergeCell ref="A16:B16"/>
    <mergeCell ref="A18:B18"/>
    <mergeCell ref="A20:C20"/>
    <mergeCell ref="A21:B21"/>
  </mergeCells>
  <pageMargins left="1.1811023622047245" right="0.27559055118110237" top="0.78740157480314965" bottom="0.78740157480314965" header="0.31496062992125984" footer="0.31496062992125984"/>
  <pageSetup paperSize="9" scale="65" fitToWidth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5DEE5-005F-4605-BD8E-142EFCF0CB3C}">
  <sheetPr>
    <tabColor theme="9" tint="0.79998168889431442"/>
    <pageSetUpPr fitToPage="1"/>
  </sheetPr>
  <dimension ref="A1:D7"/>
  <sheetViews>
    <sheetView view="pageBreakPreview" zoomScale="90" zoomScaleNormal="115" zoomScaleSheetLayoutView="90" workbookViewId="0">
      <pane xSplit="1" ySplit="2" topLeftCell="B3" activePane="bottomRight" state="frozen"/>
      <selection activeCell="B3" sqref="B3"/>
      <selection pane="topRight"/>
      <selection pane="bottomLeft"/>
      <selection pane="bottomRight" sqref="A1:D1"/>
    </sheetView>
  </sheetViews>
  <sheetFormatPr defaultColWidth="9.140625" defaultRowHeight="16.5" x14ac:dyDescent="0.3"/>
  <cols>
    <col min="1" max="1" width="5.5703125" style="49" customWidth="1"/>
    <col min="2" max="2" width="38.42578125" style="49" bestFit="1" customWidth="1"/>
    <col min="3" max="3" width="90.5703125" style="49" customWidth="1"/>
    <col min="4" max="4" width="37.5703125" style="49" customWidth="1"/>
    <col min="5" max="5" width="11" style="49" customWidth="1"/>
    <col min="6" max="16384" width="9.140625" style="49"/>
  </cols>
  <sheetData>
    <row r="1" spans="1:4" ht="84" customHeight="1" x14ac:dyDescent="0.3">
      <c r="A1" s="109" t="s">
        <v>93</v>
      </c>
      <c r="B1" s="109"/>
      <c r="C1" s="109"/>
      <c r="D1" s="109"/>
    </row>
    <row r="2" spans="1:4" ht="31.9" customHeight="1" x14ac:dyDescent="0.3">
      <c r="A2" s="50" t="s">
        <v>94</v>
      </c>
      <c r="B2" s="51" t="s">
        <v>95</v>
      </c>
      <c r="C2" s="51" t="s">
        <v>96</v>
      </c>
      <c r="D2" s="51" t="s">
        <v>97</v>
      </c>
    </row>
    <row r="3" spans="1:4" ht="75" customHeight="1" x14ac:dyDescent="0.3">
      <c r="A3" s="52"/>
      <c r="B3" s="53" t="s">
        <v>98</v>
      </c>
      <c r="C3" s="54" t="s">
        <v>99</v>
      </c>
      <c r="D3" s="53" t="s">
        <v>100</v>
      </c>
    </row>
    <row r="4" spans="1:4" ht="70.5" customHeight="1" x14ac:dyDescent="0.3">
      <c r="A4" s="55"/>
      <c r="B4" s="54" t="s">
        <v>98</v>
      </c>
      <c r="C4" s="54" t="s">
        <v>101</v>
      </c>
      <c r="D4" s="54" t="s">
        <v>102</v>
      </c>
    </row>
    <row r="5" spans="1:4" ht="84" customHeight="1" x14ac:dyDescent="0.3">
      <c r="A5" s="56"/>
      <c r="B5" s="57" t="s">
        <v>98</v>
      </c>
      <c r="C5" s="58" t="s">
        <v>103</v>
      </c>
      <c r="D5" s="53" t="s">
        <v>104</v>
      </c>
    </row>
    <row r="6" spans="1:4" ht="93" customHeight="1" x14ac:dyDescent="0.3">
      <c r="A6" s="59"/>
      <c r="B6" s="57" t="s">
        <v>98</v>
      </c>
      <c r="C6" s="58" t="s">
        <v>105</v>
      </c>
      <c r="D6" s="53" t="s">
        <v>106</v>
      </c>
    </row>
    <row r="7" spans="1:4" ht="92.25" customHeight="1" x14ac:dyDescent="0.3">
      <c r="A7" s="59"/>
      <c r="B7" s="57" t="s">
        <v>98</v>
      </c>
      <c r="C7" s="58" t="s">
        <v>107</v>
      </c>
      <c r="D7" s="53" t="s">
        <v>108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D5A0-9119-4E41-8774-1D12E34B869B}">
  <sheetPr>
    <tabColor indexed="48"/>
  </sheetPr>
  <dimension ref="A1:CB18"/>
  <sheetViews>
    <sheetView view="pageBreakPreview" zoomScale="90" zoomScaleNormal="100" zoomScaleSheetLayoutView="90" workbookViewId="0">
      <selection activeCell="CP17" sqref="CP17"/>
    </sheetView>
  </sheetViews>
  <sheetFormatPr defaultColWidth="1.140625" defaultRowHeight="15.75" x14ac:dyDescent="0.25"/>
  <cols>
    <col min="1" max="1" width="3.5703125" style="5" customWidth="1"/>
    <col min="2" max="79" width="1.140625" style="5"/>
    <col min="80" max="80" width="0.85546875" style="5" customWidth="1"/>
    <col min="81" max="16384" width="1.140625" style="5"/>
  </cols>
  <sheetData>
    <row r="1" spans="1:80" s="2" customFormat="1" ht="11.25" x14ac:dyDescent="0.2">
      <c r="BI1" s="4"/>
      <c r="CB1" s="4" t="s">
        <v>23</v>
      </c>
    </row>
    <row r="2" spans="1:80" s="2" customFormat="1" ht="11.25" x14ac:dyDescent="0.2">
      <c r="BI2" s="4"/>
      <c r="CB2" s="4" t="s">
        <v>14</v>
      </c>
    </row>
    <row r="3" spans="1:80" s="2" customFormat="1" ht="11.25" x14ac:dyDescent="0.2">
      <c r="BI3" s="4"/>
      <c r="CB3" s="4" t="s">
        <v>13</v>
      </c>
    </row>
    <row r="4" spans="1:80" s="2" customFormat="1" ht="11.25" x14ac:dyDescent="0.2">
      <c r="BI4" s="4"/>
      <c r="CB4" s="4" t="s">
        <v>12</v>
      </c>
    </row>
    <row r="5" spans="1:80" s="2" customFormat="1" ht="11.25" x14ac:dyDescent="0.2">
      <c r="CB5" s="4" t="s">
        <v>11</v>
      </c>
    </row>
    <row r="6" spans="1:80" s="2" customFormat="1" ht="11.25" x14ac:dyDescent="0.2">
      <c r="CB6" s="3" t="s">
        <v>22</v>
      </c>
    </row>
    <row r="10" spans="1:80" s="6" customFormat="1" ht="18.75" x14ac:dyDescent="0.3">
      <c r="A10" s="114" t="s">
        <v>21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</row>
    <row r="11" spans="1:80" s="6" customFormat="1" ht="18.75" x14ac:dyDescent="0.3">
      <c r="A11" s="114" t="s">
        <v>20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</row>
    <row r="12" spans="1:80" ht="18.75" x14ac:dyDescent="0.3">
      <c r="A12" s="114" t="s">
        <v>19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</row>
    <row r="15" spans="1:80" ht="101.25" customHeight="1" x14ac:dyDescent="0.25">
      <c r="A15" s="116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8"/>
      <c r="AP15" s="119" t="s">
        <v>68</v>
      </c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1"/>
      <c r="BJ15" s="119" t="s">
        <v>69</v>
      </c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1"/>
    </row>
    <row r="16" spans="1:80" ht="46.5" customHeight="1" x14ac:dyDescent="0.25">
      <c r="A16" s="112" t="s">
        <v>18</v>
      </c>
      <c r="B16" s="112"/>
      <c r="C16" s="112"/>
      <c r="D16" s="113" t="s">
        <v>56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0" t="s">
        <v>15</v>
      </c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 t="s">
        <v>15</v>
      </c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</row>
    <row r="17" spans="1:80" ht="98.25" customHeight="1" x14ac:dyDescent="0.25">
      <c r="A17" s="112" t="s">
        <v>17</v>
      </c>
      <c r="B17" s="112"/>
      <c r="C17" s="112"/>
      <c r="D17" s="113" t="s">
        <v>57</v>
      </c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1">
        <v>102827.83</v>
      </c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>
        <v>16776</v>
      </c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</row>
    <row r="18" spans="1:80" ht="52.5" customHeight="1" x14ac:dyDescent="0.25">
      <c r="A18" s="112" t="s">
        <v>16</v>
      </c>
      <c r="B18" s="112"/>
      <c r="C18" s="112"/>
      <c r="D18" s="113" t="s">
        <v>58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0" t="s">
        <v>15</v>
      </c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 t="s">
        <v>15</v>
      </c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</row>
  </sheetData>
  <mergeCells count="18">
    <mergeCell ref="A10:CB10"/>
    <mergeCell ref="A11:CB11"/>
    <mergeCell ref="A12:CB12"/>
    <mergeCell ref="A15:AO15"/>
    <mergeCell ref="AP15:BI15"/>
    <mergeCell ref="BJ15:CB15"/>
    <mergeCell ref="A17:C17"/>
    <mergeCell ref="D17:AO17"/>
    <mergeCell ref="D16:AO16"/>
    <mergeCell ref="A16:C16"/>
    <mergeCell ref="A18:C18"/>
    <mergeCell ref="D18:AO18"/>
    <mergeCell ref="BJ16:CB16"/>
    <mergeCell ref="AP16:BI16"/>
    <mergeCell ref="BJ18:CB18"/>
    <mergeCell ref="AP18:BI18"/>
    <mergeCell ref="AP17:BI17"/>
    <mergeCell ref="BJ17:CB17"/>
  </mergeCells>
  <pageMargins left="0.78740157480314965" right="0.39370078740157483" top="0.39370078740157483" bottom="0.39370078740157483" header="0.27559055118110237" footer="0.27559055118110237"/>
  <pageSetup paperSize="9" scale="96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5F67-9ADA-44E2-99DE-11F1ED4A0D03}">
  <sheetPr>
    <tabColor indexed="48"/>
  </sheetPr>
  <dimension ref="A1:CB25"/>
  <sheetViews>
    <sheetView view="pageBreakPreview" topLeftCell="A2" zoomScale="90" zoomScaleNormal="115" zoomScaleSheetLayoutView="90" workbookViewId="0">
      <selection activeCell="BN28" sqref="BN28"/>
    </sheetView>
  </sheetViews>
  <sheetFormatPr defaultColWidth="1.140625" defaultRowHeight="15" x14ac:dyDescent="0.25"/>
  <cols>
    <col min="1" max="79" width="1.140625" style="7"/>
    <col min="80" max="80" width="0.42578125" style="7" customWidth="1"/>
    <col min="81" max="16384" width="1.140625" style="7"/>
  </cols>
  <sheetData>
    <row r="1" spans="1:80" s="2" customFormat="1" ht="11.25" x14ac:dyDescent="0.2">
      <c r="BJ1" s="4"/>
      <c r="CB1" s="4" t="s">
        <v>30</v>
      </c>
    </row>
    <row r="2" spans="1:80" s="2" customFormat="1" ht="11.25" x14ac:dyDescent="0.2">
      <c r="BJ2" s="4"/>
      <c r="CB2" s="4" t="s">
        <v>14</v>
      </c>
    </row>
    <row r="3" spans="1:80" s="2" customFormat="1" ht="11.25" x14ac:dyDescent="0.2">
      <c r="BJ3" s="4"/>
      <c r="CB3" s="4" t="s">
        <v>13</v>
      </c>
    </row>
    <row r="4" spans="1:80" s="2" customFormat="1" ht="11.25" x14ac:dyDescent="0.2">
      <c r="BJ4" s="4"/>
      <c r="CB4" s="4" t="s">
        <v>12</v>
      </c>
    </row>
    <row r="5" spans="1:80" s="2" customFormat="1" ht="11.25" x14ac:dyDescent="0.2">
      <c r="CB5" s="4" t="s">
        <v>11</v>
      </c>
    </row>
    <row r="6" spans="1:80" s="2" customFormat="1" ht="11.25" x14ac:dyDescent="0.2">
      <c r="CB6" s="3" t="s">
        <v>22</v>
      </c>
    </row>
    <row r="7" spans="1:80" s="8" customFormat="1" x14ac:dyDescent="0.25">
      <c r="CB7" s="9"/>
    </row>
    <row r="8" spans="1:80" s="8" customFormat="1" x14ac:dyDescent="0.25">
      <c r="CB8" s="9"/>
    </row>
    <row r="9" spans="1:80" s="8" customFormat="1" x14ac:dyDescent="0.25">
      <c r="CB9" s="9"/>
    </row>
    <row r="10" spans="1:80" s="1" customFormat="1" ht="16.5" x14ac:dyDescent="0.25">
      <c r="A10" s="127" t="s">
        <v>21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</row>
    <row r="11" spans="1:80" s="1" customFormat="1" ht="16.5" x14ac:dyDescent="0.25">
      <c r="A11" s="127" t="s">
        <v>29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</row>
    <row r="12" spans="1:80" s="1" customFormat="1" ht="16.5" x14ac:dyDescent="0.25">
      <c r="A12" s="127" t="s">
        <v>28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</row>
    <row r="13" spans="1:80" s="1" customFormat="1" ht="16.5" x14ac:dyDescent="0.25">
      <c r="A13" s="127" t="s">
        <v>27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</row>
    <row r="16" spans="1:80" ht="189.75" customHeight="1" x14ac:dyDescent="0.25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9" t="s">
        <v>70</v>
      </c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29" t="s">
        <v>71</v>
      </c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 t="s">
        <v>72</v>
      </c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</row>
    <row r="17" spans="1:80" ht="29.25" customHeight="1" x14ac:dyDescent="0.25">
      <c r="A17" s="122" t="s">
        <v>18</v>
      </c>
      <c r="B17" s="122"/>
      <c r="C17" s="122"/>
      <c r="D17" s="125" t="s">
        <v>59</v>
      </c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4">
        <f>SUM(AG18:AV20)</f>
        <v>104517.26</v>
      </c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>
        <f>SUM(AW18:BL20)</f>
        <v>19.880000000000003</v>
      </c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>
        <f>SUM(BM18:CB20)</f>
        <v>28726.809999999998</v>
      </c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</row>
    <row r="18" spans="1:80" x14ac:dyDescent="0.25">
      <c r="A18" s="122"/>
      <c r="B18" s="122"/>
      <c r="C18" s="122"/>
      <c r="D18" s="123" t="s">
        <v>26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4">
        <f>1747.4+6426.65+8836.4</f>
        <v>17010.449999999997</v>
      </c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>
        <f>0.44+1.95+2.6</f>
        <v>4.99</v>
      </c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>
        <f>597.11+3272.5+2465.2</f>
        <v>6334.8099999999995</v>
      </c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</row>
    <row r="19" spans="1:80" x14ac:dyDescent="0.25">
      <c r="A19" s="122"/>
      <c r="B19" s="122"/>
      <c r="C19" s="122"/>
      <c r="D19" s="123" t="s">
        <v>25</v>
      </c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4">
        <f>7404.78+54422.12+25679.91</f>
        <v>87506.81</v>
      </c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>
        <f>1.02+9.49+4.38</f>
        <v>14.89</v>
      </c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>
        <f>1892+18015.8+2484.2</f>
        <v>22392</v>
      </c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</row>
    <row r="20" spans="1:80" x14ac:dyDescent="0.25">
      <c r="A20" s="122"/>
      <c r="B20" s="122"/>
      <c r="C20" s="122"/>
      <c r="D20" s="123" t="s">
        <v>24</v>
      </c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24"/>
    </row>
    <row r="21" spans="1:80" ht="20.100000000000001" customHeight="1" x14ac:dyDescent="0.25">
      <c r="A21" s="122" t="s">
        <v>17</v>
      </c>
      <c r="B21" s="122"/>
      <c r="C21" s="122"/>
      <c r="D21" s="126" t="s">
        <v>60</v>
      </c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4">
        <f>SUM(AG23:AV25)</f>
        <v>18276.12</v>
      </c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>
        <f>SUM(AW23:BL25)</f>
        <v>17.37</v>
      </c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>
        <f>SUM(BM23:CB25)</f>
        <v>3788.28</v>
      </c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</row>
    <row r="22" spans="1:80" x14ac:dyDescent="0.25">
      <c r="A22" s="122"/>
      <c r="B22" s="122"/>
      <c r="C22" s="122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24"/>
      <c r="CB22" s="124"/>
    </row>
    <row r="23" spans="1:80" x14ac:dyDescent="0.25">
      <c r="A23" s="122"/>
      <c r="B23" s="122"/>
      <c r="C23" s="122"/>
      <c r="D23" s="123" t="s">
        <v>26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4">
        <f>3850.97+6568.21+5144.21</f>
        <v>15563.39</v>
      </c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>
        <f>2.68+7.39+6.44</f>
        <v>16.510000000000002</v>
      </c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>
        <f>712+2004.68+991.6</f>
        <v>3708.28</v>
      </c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</row>
    <row r="24" spans="1:80" x14ac:dyDescent="0.25">
      <c r="A24" s="122"/>
      <c r="B24" s="122"/>
      <c r="C24" s="122"/>
      <c r="D24" s="123" t="s">
        <v>25</v>
      </c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4">
        <f>2712.73</f>
        <v>2712.73</v>
      </c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>
        <f>0.86</f>
        <v>0.86</v>
      </c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>
        <f>80</f>
        <v>80</v>
      </c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</row>
    <row r="25" spans="1:80" x14ac:dyDescent="0.25">
      <c r="A25" s="122"/>
      <c r="B25" s="122"/>
      <c r="C25" s="122"/>
      <c r="D25" s="123" t="s">
        <v>24</v>
      </c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</row>
  </sheetData>
  <mergeCells count="50">
    <mergeCell ref="AG17:AV17"/>
    <mergeCell ref="AW17:BL17"/>
    <mergeCell ref="BM17:CB17"/>
    <mergeCell ref="AG21:AV22"/>
    <mergeCell ref="AW21:BL22"/>
    <mergeCell ref="BM21:CB22"/>
    <mergeCell ref="BM18:CB18"/>
    <mergeCell ref="AG19:AV19"/>
    <mergeCell ref="AW19:BL19"/>
    <mergeCell ref="BM19:CB19"/>
    <mergeCell ref="AG18:AV18"/>
    <mergeCell ref="AW18:BL18"/>
    <mergeCell ref="AG20:AV20"/>
    <mergeCell ref="AW20:BL20"/>
    <mergeCell ref="BM20:CB20"/>
    <mergeCell ref="A10:CB10"/>
    <mergeCell ref="A11:CB11"/>
    <mergeCell ref="A12:CB12"/>
    <mergeCell ref="A13:CB13"/>
    <mergeCell ref="BM16:CB16"/>
    <mergeCell ref="AW16:BL16"/>
    <mergeCell ref="AG16:AV16"/>
    <mergeCell ref="A16:C16"/>
    <mergeCell ref="D16:AF16"/>
    <mergeCell ref="A22:C22"/>
    <mergeCell ref="A21:C21"/>
    <mergeCell ref="A17:C17"/>
    <mergeCell ref="D17:AF17"/>
    <mergeCell ref="A19:C19"/>
    <mergeCell ref="D19:AF19"/>
    <mergeCell ref="A18:C18"/>
    <mergeCell ref="D18:AF18"/>
    <mergeCell ref="A20:C20"/>
    <mergeCell ref="D20:AF20"/>
    <mergeCell ref="D21:AF22"/>
    <mergeCell ref="A24:C24"/>
    <mergeCell ref="D24:AF24"/>
    <mergeCell ref="AG24:AV24"/>
    <mergeCell ref="AW24:BL24"/>
    <mergeCell ref="BM24:CB24"/>
    <mergeCell ref="A25:C25"/>
    <mergeCell ref="D25:AF25"/>
    <mergeCell ref="AG25:AV25"/>
    <mergeCell ref="AW25:BL25"/>
    <mergeCell ref="BM25:CB25"/>
    <mergeCell ref="A23:C23"/>
    <mergeCell ref="D23:AF23"/>
    <mergeCell ref="AG23:AV23"/>
    <mergeCell ref="AW23:BL23"/>
    <mergeCell ref="BM23:CB23"/>
  </mergeCells>
  <pageMargins left="0.78740157480314965" right="0.39370078740157483" top="0.59055118110236227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9224-BAE6-4200-A781-0AD8716C95FE}">
  <sheetPr>
    <tabColor indexed="48"/>
  </sheetPr>
  <dimension ref="A1:CB377"/>
  <sheetViews>
    <sheetView view="pageBreakPreview" zoomScaleNormal="100" zoomScaleSheetLayoutView="100" workbookViewId="0">
      <selection activeCell="CF43" sqref="CF43"/>
    </sheetView>
  </sheetViews>
  <sheetFormatPr defaultColWidth="1.140625" defaultRowHeight="15" x14ac:dyDescent="0.25"/>
  <cols>
    <col min="1" max="26" width="1.140625" style="7"/>
    <col min="27" max="80" width="1.5703125" style="13" customWidth="1"/>
    <col min="81" max="16384" width="1.140625" style="7"/>
  </cols>
  <sheetData>
    <row r="1" spans="1:80" s="2" customFormat="1" ht="11.25" x14ac:dyDescent="0.2"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 t="s">
        <v>48</v>
      </c>
    </row>
    <row r="2" spans="1:80" s="2" customFormat="1" ht="11.25" x14ac:dyDescent="0.2"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 t="s">
        <v>14</v>
      </c>
    </row>
    <row r="3" spans="1:80" s="2" customFormat="1" ht="11.25" x14ac:dyDescent="0.2"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 t="s">
        <v>13</v>
      </c>
    </row>
    <row r="4" spans="1:80" s="2" customFormat="1" ht="11.25" x14ac:dyDescent="0.2"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 t="s">
        <v>12</v>
      </c>
    </row>
    <row r="5" spans="1:80" s="2" customFormat="1" ht="11.25" x14ac:dyDescent="0.2"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 t="s">
        <v>11</v>
      </c>
    </row>
    <row r="6" spans="1:80" s="2" customFormat="1" ht="11.25" x14ac:dyDescent="0.2"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1" t="s">
        <v>47</v>
      </c>
    </row>
    <row r="10" spans="1:80" s="1" customFormat="1" ht="16.5" x14ac:dyDescent="0.25">
      <c r="A10" s="127" t="s">
        <v>21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</row>
    <row r="11" spans="1:80" s="1" customFormat="1" ht="16.5" x14ac:dyDescent="0.25">
      <c r="A11" s="127" t="s">
        <v>46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</row>
    <row r="12" spans="1:80" s="1" customFormat="1" ht="16.5" x14ac:dyDescent="0.25">
      <c r="A12" s="127" t="s">
        <v>73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</row>
    <row r="15" spans="1:80" s="10" customFormat="1" ht="15" customHeight="1" x14ac:dyDescent="0.2">
      <c r="A15" s="132" t="s">
        <v>45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3" t="s">
        <v>61</v>
      </c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 t="s">
        <v>62</v>
      </c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 t="s">
        <v>63</v>
      </c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</row>
    <row r="16" spans="1:80" s="10" customFormat="1" ht="15" customHeight="1" x14ac:dyDescent="0.2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</row>
    <row r="17" spans="1:80" s="10" customFormat="1" ht="15.75" customHeight="1" x14ac:dyDescent="0.2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</row>
    <row r="18" spans="1:80" s="10" customFormat="1" ht="12.75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1" t="s">
        <v>26</v>
      </c>
      <c r="AB18" s="131"/>
      <c r="AC18" s="131"/>
      <c r="AD18" s="131"/>
      <c r="AE18" s="131"/>
      <c r="AF18" s="131"/>
      <c r="AG18" s="131" t="s">
        <v>44</v>
      </c>
      <c r="AH18" s="131"/>
      <c r="AI18" s="131"/>
      <c r="AJ18" s="131"/>
      <c r="AK18" s="131"/>
      <c r="AL18" s="131"/>
      <c r="AM18" s="131" t="s">
        <v>24</v>
      </c>
      <c r="AN18" s="131"/>
      <c r="AO18" s="131"/>
      <c r="AP18" s="131"/>
      <c r="AQ18" s="131"/>
      <c r="AR18" s="131"/>
      <c r="AS18" s="131" t="s">
        <v>26</v>
      </c>
      <c r="AT18" s="131"/>
      <c r="AU18" s="131"/>
      <c r="AV18" s="131"/>
      <c r="AW18" s="131"/>
      <c r="AX18" s="131"/>
      <c r="AY18" s="131" t="s">
        <v>44</v>
      </c>
      <c r="AZ18" s="131"/>
      <c r="BA18" s="131"/>
      <c r="BB18" s="131"/>
      <c r="BC18" s="131"/>
      <c r="BD18" s="131"/>
      <c r="BE18" s="131" t="s">
        <v>24</v>
      </c>
      <c r="BF18" s="131"/>
      <c r="BG18" s="131"/>
      <c r="BH18" s="131"/>
      <c r="BI18" s="131"/>
      <c r="BJ18" s="131"/>
      <c r="BK18" s="131" t="s">
        <v>26</v>
      </c>
      <c r="BL18" s="131"/>
      <c r="BM18" s="131"/>
      <c r="BN18" s="131"/>
      <c r="BO18" s="131"/>
      <c r="BP18" s="131"/>
      <c r="BQ18" s="131" t="s">
        <v>44</v>
      </c>
      <c r="BR18" s="131"/>
      <c r="BS18" s="131"/>
      <c r="BT18" s="131"/>
      <c r="BU18" s="131"/>
      <c r="BV18" s="131"/>
      <c r="BW18" s="131" t="s">
        <v>24</v>
      </c>
      <c r="BX18" s="131"/>
      <c r="BY18" s="131"/>
      <c r="BZ18" s="131"/>
      <c r="CA18" s="131"/>
      <c r="CB18" s="131"/>
    </row>
    <row r="19" spans="1:80" s="10" customFormat="1" ht="12.75" x14ac:dyDescent="0.2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1"/>
      <c r="AB19" s="131"/>
      <c r="AC19" s="131"/>
      <c r="AD19" s="131"/>
      <c r="AE19" s="131"/>
      <c r="AF19" s="131"/>
      <c r="AG19" s="131" t="s">
        <v>43</v>
      </c>
      <c r="AH19" s="131"/>
      <c r="AI19" s="131"/>
      <c r="AJ19" s="131"/>
      <c r="AK19" s="131"/>
      <c r="AL19" s="131"/>
      <c r="AM19" s="131" t="s">
        <v>42</v>
      </c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 t="s">
        <v>43</v>
      </c>
      <c r="AZ19" s="131"/>
      <c r="BA19" s="131"/>
      <c r="BB19" s="131"/>
      <c r="BC19" s="131"/>
      <c r="BD19" s="131"/>
      <c r="BE19" s="131" t="s">
        <v>42</v>
      </c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 t="s">
        <v>43</v>
      </c>
      <c r="BR19" s="131"/>
      <c r="BS19" s="131"/>
      <c r="BT19" s="131"/>
      <c r="BU19" s="131"/>
      <c r="BV19" s="131"/>
      <c r="BW19" s="131" t="s">
        <v>42</v>
      </c>
      <c r="BX19" s="131"/>
      <c r="BY19" s="131"/>
      <c r="BZ19" s="131"/>
      <c r="CA19" s="131"/>
      <c r="CB19" s="131"/>
    </row>
    <row r="20" spans="1:80" s="10" customFormat="1" ht="18" customHeight="1" x14ac:dyDescent="0.2">
      <c r="A20" s="137" t="s">
        <v>18</v>
      </c>
      <c r="B20" s="137"/>
      <c r="C20" s="137"/>
      <c r="D20" s="138" t="s">
        <v>41</v>
      </c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5">
        <v>107</v>
      </c>
      <c r="AB20" s="135"/>
      <c r="AC20" s="135"/>
      <c r="AD20" s="135"/>
      <c r="AE20" s="135"/>
      <c r="AF20" s="135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5">
        <v>863.29</v>
      </c>
      <c r="AT20" s="135"/>
      <c r="AU20" s="135"/>
      <c r="AV20" s="135"/>
      <c r="AW20" s="135"/>
      <c r="AX20" s="135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>
        <v>2996.56</v>
      </c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</row>
    <row r="21" spans="1:80" s="10" customFormat="1" ht="12.75" x14ac:dyDescent="0.2">
      <c r="A21" s="137"/>
      <c r="B21" s="137"/>
      <c r="C21" s="137"/>
      <c r="D21" s="138" t="s">
        <v>34</v>
      </c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5">
        <v>10</v>
      </c>
      <c r="AB21" s="135"/>
      <c r="AC21" s="135"/>
      <c r="AD21" s="135"/>
      <c r="AE21" s="135"/>
      <c r="AF21" s="135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5">
        <v>39</v>
      </c>
      <c r="AT21" s="135"/>
      <c r="AU21" s="135"/>
      <c r="AV21" s="135"/>
      <c r="AW21" s="135"/>
      <c r="AX21" s="135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>
        <v>103.03</v>
      </c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</row>
    <row r="22" spans="1:80" s="10" customFormat="1" ht="12.75" x14ac:dyDescent="0.2">
      <c r="A22" s="137"/>
      <c r="B22" s="137"/>
      <c r="C22" s="137"/>
      <c r="D22" s="138" t="s">
        <v>40</v>
      </c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5"/>
      <c r="AB22" s="135"/>
      <c r="AC22" s="135"/>
      <c r="AD22" s="135"/>
      <c r="AE22" s="135"/>
      <c r="AF22" s="135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5"/>
      <c r="AT22" s="135"/>
      <c r="AU22" s="135"/>
      <c r="AV22" s="135"/>
      <c r="AW22" s="135"/>
      <c r="AX22" s="135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</row>
    <row r="23" spans="1:80" s="10" customFormat="1" ht="18" customHeight="1" x14ac:dyDescent="0.2">
      <c r="A23" s="137" t="s">
        <v>17</v>
      </c>
      <c r="B23" s="137"/>
      <c r="C23" s="137"/>
      <c r="D23" s="138" t="s">
        <v>39</v>
      </c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5">
        <v>23</v>
      </c>
      <c r="AB23" s="135"/>
      <c r="AC23" s="135"/>
      <c r="AD23" s="135"/>
      <c r="AE23" s="135"/>
      <c r="AF23" s="135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40">
        <v>1089.5999999999999</v>
      </c>
      <c r="AT23" s="140"/>
      <c r="AU23" s="140"/>
      <c r="AV23" s="140"/>
      <c r="AW23" s="140"/>
      <c r="AX23" s="140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>
        <v>977.69</v>
      </c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</row>
    <row r="24" spans="1:80" s="10" customFormat="1" ht="12.75" x14ac:dyDescent="0.2">
      <c r="A24" s="137"/>
      <c r="B24" s="137"/>
      <c r="C24" s="137"/>
      <c r="D24" s="138" t="s">
        <v>34</v>
      </c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5">
        <v>0</v>
      </c>
      <c r="AB24" s="135"/>
      <c r="AC24" s="135"/>
      <c r="AD24" s="135"/>
      <c r="AE24" s="135"/>
      <c r="AF24" s="135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5">
        <v>0</v>
      </c>
      <c r="AT24" s="135"/>
      <c r="AU24" s="135"/>
      <c r="AV24" s="135"/>
      <c r="AW24" s="135"/>
      <c r="AX24" s="135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>
        <v>0</v>
      </c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</row>
    <row r="25" spans="1:80" s="10" customFormat="1" ht="12.75" x14ac:dyDescent="0.2">
      <c r="A25" s="137"/>
      <c r="B25" s="137"/>
      <c r="C25" s="137"/>
      <c r="D25" s="138" t="s">
        <v>38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5"/>
      <c r="AB25" s="135"/>
      <c r="AC25" s="135"/>
      <c r="AD25" s="135"/>
      <c r="AE25" s="135"/>
      <c r="AF25" s="135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5"/>
      <c r="AT25" s="135"/>
      <c r="AU25" s="135"/>
      <c r="AV25" s="135"/>
      <c r="AW25" s="135"/>
      <c r="AX25" s="135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</row>
    <row r="26" spans="1:80" s="10" customFormat="1" ht="18" customHeight="1" x14ac:dyDescent="0.2">
      <c r="A26" s="137" t="s">
        <v>16</v>
      </c>
      <c r="B26" s="137"/>
      <c r="C26" s="137"/>
      <c r="D26" s="138" t="s">
        <v>37</v>
      </c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5">
        <v>2</v>
      </c>
      <c r="AB26" s="135"/>
      <c r="AC26" s="135"/>
      <c r="AD26" s="135"/>
      <c r="AE26" s="135"/>
      <c r="AF26" s="135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5">
        <v>564</v>
      </c>
      <c r="AT26" s="135"/>
      <c r="AU26" s="135"/>
      <c r="AV26" s="135"/>
      <c r="AW26" s="135"/>
      <c r="AX26" s="135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>
        <v>140.24</v>
      </c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</row>
    <row r="27" spans="1:80" s="10" customFormat="1" ht="12.75" x14ac:dyDescent="0.2">
      <c r="A27" s="137"/>
      <c r="B27" s="137"/>
      <c r="C27" s="137"/>
      <c r="D27" s="139" t="s">
        <v>34</v>
      </c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5">
        <v>0</v>
      </c>
      <c r="AB27" s="135"/>
      <c r="AC27" s="135"/>
      <c r="AD27" s="135"/>
      <c r="AE27" s="135"/>
      <c r="AF27" s="135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5">
        <v>0</v>
      </c>
      <c r="AT27" s="135"/>
      <c r="AU27" s="135"/>
      <c r="AV27" s="135"/>
      <c r="AW27" s="135"/>
      <c r="AX27" s="135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>
        <v>0</v>
      </c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</row>
    <row r="28" spans="1:80" s="10" customFormat="1" ht="12.75" x14ac:dyDescent="0.2">
      <c r="A28" s="137"/>
      <c r="B28" s="137"/>
      <c r="C28" s="137"/>
      <c r="D28" s="138" t="s">
        <v>33</v>
      </c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5"/>
      <c r="AB28" s="135"/>
      <c r="AC28" s="135"/>
      <c r="AD28" s="135"/>
      <c r="AE28" s="135"/>
      <c r="AF28" s="135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5"/>
      <c r="AT28" s="135"/>
      <c r="AU28" s="135"/>
      <c r="AV28" s="135"/>
      <c r="AW28" s="135"/>
      <c r="AX28" s="135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</row>
    <row r="29" spans="1:80" s="10" customFormat="1" ht="18" customHeight="1" x14ac:dyDescent="0.2">
      <c r="A29" s="137" t="s">
        <v>36</v>
      </c>
      <c r="B29" s="137"/>
      <c r="C29" s="137"/>
      <c r="D29" s="138" t="s">
        <v>35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5">
        <v>0</v>
      </c>
      <c r="AB29" s="135"/>
      <c r="AC29" s="135"/>
      <c r="AD29" s="135"/>
      <c r="AE29" s="135"/>
      <c r="AF29" s="135"/>
      <c r="AG29" s="135">
        <v>1</v>
      </c>
      <c r="AH29" s="135"/>
      <c r="AI29" s="135"/>
      <c r="AJ29" s="135"/>
      <c r="AK29" s="135"/>
      <c r="AL29" s="135"/>
      <c r="AM29" s="136"/>
      <c r="AN29" s="136"/>
      <c r="AO29" s="136"/>
      <c r="AP29" s="136"/>
      <c r="AQ29" s="136"/>
      <c r="AR29" s="136"/>
      <c r="AS29" s="135">
        <v>0</v>
      </c>
      <c r="AT29" s="135"/>
      <c r="AU29" s="135"/>
      <c r="AV29" s="135"/>
      <c r="AW29" s="135"/>
      <c r="AX29" s="135"/>
      <c r="AY29" s="135">
        <v>3588</v>
      </c>
      <c r="AZ29" s="135"/>
      <c r="BA29" s="135"/>
      <c r="BB29" s="135"/>
      <c r="BC29" s="135"/>
      <c r="BD29" s="135"/>
      <c r="BE29" s="136"/>
      <c r="BF29" s="136"/>
      <c r="BG29" s="136"/>
      <c r="BH29" s="136"/>
      <c r="BI29" s="136"/>
      <c r="BJ29" s="136"/>
      <c r="BK29" s="136">
        <v>0</v>
      </c>
      <c r="BL29" s="136"/>
      <c r="BM29" s="136"/>
      <c r="BN29" s="136"/>
      <c r="BO29" s="136"/>
      <c r="BP29" s="136"/>
      <c r="BQ29" s="136">
        <v>68903.09</v>
      </c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</row>
    <row r="30" spans="1:80" s="10" customFormat="1" ht="12.75" x14ac:dyDescent="0.2">
      <c r="A30" s="137"/>
      <c r="B30" s="137"/>
      <c r="C30" s="137"/>
      <c r="D30" s="139" t="s">
        <v>34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5">
        <v>0</v>
      </c>
      <c r="AB30" s="135"/>
      <c r="AC30" s="135"/>
      <c r="AD30" s="135"/>
      <c r="AE30" s="135"/>
      <c r="AF30" s="135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5">
        <v>0</v>
      </c>
      <c r="AT30" s="135"/>
      <c r="AU30" s="135"/>
      <c r="AV30" s="135"/>
      <c r="AW30" s="135"/>
      <c r="AX30" s="135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>
        <v>0</v>
      </c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</row>
    <row r="31" spans="1:80" s="10" customFormat="1" ht="12.75" x14ac:dyDescent="0.2">
      <c r="A31" s="137"/>
      <c r="B31" s="137"/>
      <c r="C31" s="137"/>
      <c r="D31" s="138" t="s">
        <v>33</v>
      </c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5"/>
      <c r="AB31" s="135"/>
      <c r="AC31" s="135"/>
      <c r="AD31" s="135"/>
      <c r="AE31" s="135"/>
      <c r="AF31" s="135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5"/>
      <c r="AT31" s="135"/>
      <c r="AU31" s="135"/>
      <c r="AV31" s="135"/>
      <c r="AW31" s="135"/>
      <c r="AX31" s="135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</row>
    <row r="32" spans="1:80" s="10" customFormat="1" ht="12.75" x14ac:dyDescent="0.2"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</row>
    <row r="33" spans="1:80" s="10" customFormat="1" ht="12.75" x14ac:dyDescent="0.2"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</row>
    <row r="34" spans="1:80" s="10" customFormat="1" ht="12.7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</row>
    <row r="35" spans="1:80" s="2" customFormat="1" ht="11.25" x14ac:dyDescent="0.2">
      <c r="A35" s="2" t="s">
        <v>32</v>
      </c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</row>
    <row r="36" spans="1:80" s="2" customFormat="1" ht="11.25" customHeight="1" x14ac:dyDescent="0.2">
      <c r="A36" s="134" t="s">
        <v>31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</row>
    <row r="37" spans="1:80" s="2" customFormat="1" ht="11.25" x14ac:dyDescent="0.2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</row>
    <row r="38" spans="1:80" s="2" customFormat="1" ht="11.25" x14ac:dyDescent="0.2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</row>
    <row r="39" spans="1:80" s="2" customFormat="1" ht="11.25" x14ac:dyDescent="0.2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</row>
    <row r="40" spans="1:80" s="2" customFormat="1" ht="11.25" x14ac:dyDescent="0.2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4"/>
      <c r="BM40" s="134"/>
      <c r="BN40" s="134"/>
      <c r="BO40" s="134"/>
      <c r="BP40" s="134"/>
      <c r="BQ40" s="134"/>
      <c r="BR40" s="134"/>
      <c r="BS40" s="134"/>
      <c r="BT40" s="134"/>
      <c r="BU40" s="134"/>
      <c r="BV40" s="134"/>
      <c r="BW40" s="134"/>
      <c r="BX40" s="134"/>
      <c r="BY40" s="134"/>
      <c r="BZ40" s="134"/>
      <c r="CA40" s="134"/>
      <c r="CB40" s="134"/>
    </row>
    <row r="41" spans="1:80" s="11" customFormat="1" ht="12.75" x14ac:dyDescent="0.2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</row>
    <row r="42" spans="1:80" s="11" customFormat="1" ht="12.75" x14ac:dyDescent="0.2"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</row>
    <row r="43" spans="1:80" s="10" customFormat="1" ht="12.75" x14ac:dyDescent="0.2"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</row>
    <row r="44" spans="1:80" s="10" customFormat="1" ht="12.75" x14ac:dyDescent="0.2"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</row>
    <row r="45" spans="1:80" s="10" customFormat="1" ht="12.75" x14ac:dyDescent="0.2"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</row>
    <row r="46" spans="1:80" s="10" customFormat="1" ht="12.75" x14ac:dyDescent="0.2"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</row>
    <row r="47" spans="1:80" s="10" customFormat="1" ht="12.75" x14ac:dyDescent="0.2"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</row>
    <row r="48" spans="1:80" s="10" customFormat="1" ht="12.75" x14ac:dyDescent="0.2"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</row>
    <row r="49" spans="27:80" s="10" customFormat="1" ht="12.75" x14ac:dyDescent="0.2"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</row>
    <row r="50" spans="27:80" s="10" customFormat="1" ht="12.75" x14ac:dyDescent="0.2"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</row>
    <row r="51" spans="27:80" s="10" customFormat="1" ht="12.75" x14ac:dyDescent="0.2"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</row>
    <row r="52" spans="27:80" s="10" customFormat="1" ht="12.75" x14ac:dyDescent="0.2"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</row>
    <row r="53" spans="27:80" s="10" customFormat="1" ht="12.75" x14ac:dyDescent="0.2"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</row>
    <row r="54" spans="27:80" s="10" customFormat="1" ht="12.75" x14ac:dyDescent="0.2"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</row>
    <row r="55" spans="27:80" s="10" customFormat="1" ht="12.75" x14ac:dyDescent="0.2"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</row>
    <row r="56" spans="27:80" s="10" customFormat="1" ht="12.75" x14ac:dyDescent="0.2"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</row>
    <row r="57" spans="27:80" s="10" customFormat="1" ht="12.75" x14ac:dyDescent="0.2"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</row>
    <row r="58" spans="27:80" s="10" customFormat="1" ht="12.75" x14ac:dyDescent="0.2"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</row>
    <row r="59" spans="27:80" s="10" customFormat="1" ht="12.75" x14ac:dyDescent="0.2"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</row>
    <row r="60" spans="27:80" s="10" customFormat="1" ht="12.75" x14ac:dyDescent="0.2"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</row>
    <row r="61" spans="27:80" s="10" customFormat="1" ht="12.75" x14ac:dyDescent="0.2"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</row>
    <row r="62" spans="27:80" s="10" customFormat="1" ht="12.75" x14ac:dyDescent="0.2"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</row>
    <row r="63" spans="27:80" s="10" customFormat="1" ht="12.75" x14ac:dyDescent="0.2"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</row>
    <row r="64" spans="27:80" s="10" customFormat="1" ht="12.75" x14ac:dyDescent="0.2"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</row>
    <row r="65" spans="27:80" s="10" customFormat="1" ht="12.75" x14ac:dyDescent="0.2"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</row>
    <row r="66" spans="27:80" s="10" customFormat="1" ht="12.75" x14ac:dyDescent="0.2"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</row>
    <row r="67" spans="27:80" s="10" customFormat="1" ht="12.75" x14ac:dyDescent="0.2"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</row>
    <row r="68" spans="27:80" s="10" customFormat="1" ht="12.75" x14ac:dyDescent="0.2"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</row>
    <row r="69" spans="27:80" s="10" customFormat="1" ht="12.75" x14ac:dyDescent="0.2"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</row>
    <row r="70" spans="27:80" s="10" customFormat="1" ht="12.75" x14ac:dyDescent="0.2"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</row>
    <row r="71" spans="27:80" s="10" customFormat="1" ht="12.75" x14ac:dyDescent="0.2"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</row>
    <row r="72" spans="27:80" s="10" customFormat="1" ht="12.75" x14ac:dyDescent="0.2"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</row>
    <row r="73" spans="27:80" s="10" customFormat="1" ht="12.75" x14ac:dyDescent="0.2"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</row>
    <row r="74" spans="27:80" s="10" customFormat="1" ht="12.75" x14ac:dyDescent="0.2"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</row>
    <row r="75" spans="27:80" s="10" customFormat="1" ht="12.75" x14ac:dyDescent="0.2"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</row>
    <row r="76" spans="27:80" s="10" customFormat="1" ht="12.75" x14ac:dyDescent="0.2"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</row>
    <row r="77" spans="27:80" s="10" customFormat="1" ht="12.75" x14ac:dyDescent="0.2"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</row>
    <row r="78" spans="27:80" s="10" customFormat="1" ht="12.75" x14ac:dyDescent="0.2"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</row>
    <row r="79" spans="27:80" s="10" customFormat="1" ht="12.75" x14ac:dyDescent="0.2"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</row>
    <row r="80" spans="27:80" s="10" customFormat="1" ht="12.75" x14ac:dyDescent="0.2"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</row>
    <row r="81" spans="27:80" s="10" customFormat="1" ht="12.75" x14ac:dyDescent="0.2"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</row>
    <row r="82" spans="27:80" s="10" customFormat="1" ht="12.75" x14ac:dyDescent="0.2"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</row>
    <row r="83" spans="27:80" s="10" customFormat="1" ht="12.75" x14ac:dyDescent="0.2"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</row>
    <row r="84" spans="27:80" s="10" customFormat="1" ht="12.75" x14ac:dyDescent="0.2"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</row>
    <row r="85" spans="27:80" s="10" customFormat="1" ht="12.75" x14ac:dyDescent="0.2"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</row>
    <row r="86" spans="27:80" s="10" customFormat="1" ht="12.75" x14ac:dyDescent="0.2"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</row>
    <row r="87" spans="27:80" s="10" customFormat="1" ht="12.75" x14ac:dyDescent="0.2"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</row>
    <row r="88" spans="27:80" s="10" customFormat="1" ht="12.75" x14ac:dyDescent="0.2"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</row>
    <row r="89" spans="27:80" s="10" customFormat="1" ht="12.75" x14ac:dyDescent="0.2"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</row>
    <row r="90" spans="27:80" s="10" customFormat="1" ht="12.75" x14ac:dyDescent="0.2"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</row>
    <row r="91" spans="27:80" s="10" customFormat="1" ht="12.75" x14ac:dyDescent="0.2"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</row>
    <row r="92" spans="27:80" s="10" customFormat="1" ht="12.75" x14ac:dyDescent="0.2"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</row>
    <row r="93" spans="27:80" s="10" customFormat="1" ht="12.75" x14ac:dyDescent="0.2"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</row>
    <row r="94" spans="27:80" s="10" customFormat="1" ht="12.75" x14ac:dyDescent="0.2"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</row>
    <row r="95" spans="27:80" s="10" customFormat="1" ht="12.75" x14ac:dyDescent="0.2"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</row>
    <row r="96" spans="27:80" s="10" customFormat="1" ht="12.75" x14ac:dyDescent="0.2"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</row>
    <row r="97" spans="27:80" s="10" customFormat="1" ht="12.75" x14ac:dyDescent="0.2"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</row>
    <row r="98" spans="27:80" s="10" customFormat="1" ht="12.75" x14ac:dyDescent="0.2"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</row>
    <row r="99" spans="27:80" s="10" customFormat="1" ht="12.75" x14ac:dyDescent="0.2"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</row>
    <row r="100" spans="27:80" s="10" customFormat="1" ht="12.75" x14ac:dyDescent="0.2"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</row>
    <row r="101" spans="27:80" s="10" customFormat="1" ht="12.75" x14ac:dyDescent="0.2"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</row>
    <row r="102" spans="27:80" s="10" customFormat="1" ht="12.75" x14ac:dyDescent="0.2"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</row>
    <row r="103" spans="27:80" s="10" customFormat="1" ht="12.75" x14ac:dyDescent="0.2"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</row>
    <row r="104" spans="27:80" s="10" customFormat="1" ht="12.75" x14ac:dyDescent="0.2"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</row>
    <row r="105" spans="27:80" s="10" customFormat="1" ht="12.75" x14ac:dyDescent="0.2"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</row>
    <row r="106" spans="27:80" s="10" customFormat="1" ht="12.75" x14ac:dyDescent="0.2"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</row>
    <row r="107" spans="27:80" s="10" customFormat="1" ht="12.75" x14ac:dyDescent="0.2"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</row>
    <row r="108" spans="27:80" s="10" customFormat="1" ht="12.75" x14ac:dyDescent="0.2"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</row>
    <row r="109" spans="27:80" s="10" customFormat="1" ht="12.75" x14ac:dyDescent="0.2"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</row>
    <row r="110" spans="27:80" s="10" customFormat="1" ht="12.75" x14ac:dyDescent="0.2"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</row>
    <row r="111" spans="27:80" s="10" customFormat="1" ht="12.75" x14ac:dyDescent="0.2"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</row>
    <row r="112" spans="27:80" s="10" customFormat="1" ht="12.75" x14ac:dyDescent="0.2"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</row>
    <row r="113" spans="27:80" s="10" customFormat="1" ht="12.75" x14ac:dyDescent="0.2"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</row>
    <row r="114" spans="27:80" s="10" customFormat="1" ht="12.75" x14ac:dyDescent="0.2"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</row>
    <row r="115" spans="27:80" s="10" customFormat="1" ht="12.75" x14ac:dyDescent="0.2"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</row>
    <row r="116" spans="27:80" s="10" customFormat="1" ht="12.75" x14ac:dyDescent="0.2"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</row>
    <row r="117" spans="27:80" s="10" customFormat="1" ht="12.75" x14ac:dyDescent="0.2"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</row>
    <row r="118" spans="27:80" s="10" customFormat="1" ht="12.75" x14ac:dyDescent="0.2"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</row>
    <row r="119" spans="27:80" s="10" customFormat="1" ht="12.75" x14ac:dyDescent="0.2"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</row>
    <row r="120" spans="27:80" s="10" customFormat="1" ht="12.75" x14ac:dyDescent="0.2"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</row>
    <row r="121" spans="27:80" s="10" customFormat="1" ht="12.75" x14ac:dyDescent="0.2"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</row>
    <row r="122" spans="27:80" s="10" customFormat="1" ht="12.75" x14ac:dyDescent="0.2"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</row>
    <row r="123" spans="27:80" s="10" customFormat="1" ht="12.75" x14ac:dyDescent="0.2"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</row>
    <row r="124" spans="27:80" s="10" customFormat="1" ht="12.75" x14ac:dyDescent="0.2"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</row>
    <row r="125" spans="27:80" s="10" customFormat="1" ht="12.75" x14ac:dyDescent="0.2"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</row>
    <row r="126" spans="27:80" s="10" customFormat="1" ht="12.75" x14ac:dyDescent="0.2"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</row>
    <row r="127" spans="27:80" s="10" customFormat="1" ht="12.75" x14ac:dyDescent="0.2"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</row>
    <row r="128" spans="27:80" s="10" customFormat="1" ht="12.75" x14ac:dyDescent="0.2"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</row>
    <row r="129" spans="27:80" s="10" customFormat="1" ht="12.75" x14ac:dyDescent="0.2"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</row>
    <row r="130" spans="27:80" s="10" customFormat="1" ht="12.75" x14ac:dyDescent="0.2"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</row>
    <row r="131" spans="27:80" s="10" customFormat="1" ht="12.75" x14ac:dyDescent="0.2"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</row>
    <row r="132" spans="27:80" s="10" customFormat="1" ht="12.75" x14ac:dyDescent="0.2"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</row>
    <row r="133" spans="27:80" s="10" customFormat="1" ht="12.75" x14ac:dyDescent="0.2"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</row>
    <row r="134" spans="27:80" s="10" customFormat="1" ht="12.75" x14ac:dyDescent="0.2"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</row>
    <row r="135" spans="27:80" s="10" customFormat="1" ht="12.75" x14ac:dyDescent="0.2"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</row>
    <row r="136" spans="27:80" s="10" customFormat="1" ht="12.75" x14ac:dyDescent="0.2"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</row>
    <row r="137" spans="27:80" s="10" customFormat="1" ht="12.75" x14ac:dyDescent="0.2"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</row>
    <row r="138" spans="27:80" s="10" customFormat="1" ht="12.75" x14ac:dyDescent="0.2"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</row>
    <row r="139" spans="27:80" s="10" customFormat="1" ht="12.75" x14ac:dyDescent="0.2"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</row>
    <row r="140" spans="27:80" s="10" customFormat="1" ht="12.75" x14ac:dyDescent="0.2"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</row>
    <row r="141" spans="27:80" s="10" customFormat="1" ht="12.75" x14ac:dyDescent="0.2"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</row>
    <row r="142" spans="27:80" s="10" customFormat="1" ht="12.75" x14ac:dyDescent="0.2"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</row>
    <row r="143" spans="27:80" s="10" customFormat="1" ht="12.75" x14ac:dyDescent="0.2"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</row>
    <row r="144" spans="27:80" s="10" customFormat="1" ht="12.75" x14ac:dyDescent="0.2"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</row>
    <row r="145" spans="27:80" s="10" customFormat="1" ht="12.75" x14ac:dyDescent="0.2"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</row>
    <row r="146" spans="27:80" s="10" customFormat="1" ht="12.75" x14ac:dyDescent="0.2"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</row>
    <row r="147" spans="27:80" s="10" customFormat="1" ht="12.75" x14ac:dyDescent="0.2"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</row>
    <row r="148" spans="27:80" s="10" customFormat="1" ht="12.75" x14ac:dyDescent="0.2"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</row>
    <row r="149" spans="27:80" s="10" customFormat="1" ht="12.75" x14ac:dyDescent="0.2"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</row>
    <row r="150" spans="27:80" s="10" customFormat="1" ht="12.75" x14ac:dyDescent="0.2"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</row>
    <row r="151" spans="27:80" s="10" customFormat="1" ht="12.75" x14ac:dyDescent="0.2"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</row>
    <row r="152" spans="27:80" s="10" customFormat="1" ht="12.75" x14ac:dyDescent="0.2"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</row>
    <row r="153" spans="27:80" s="10" customFormat="1" ht="12.75" x14ac:dyDescent="0.2"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</row>
    <row r="154" spans="27:80" s="10" customFormat="1" ht="12.75" x14ac:dyDescent="0.2"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</row>
    <row r="155" spans="27:80" s="10" customFormat="1" ht="12.75" x14ac:dyDescent="0.2"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</row>
    <row r="156" spans="27:80" s="10" customFormat="1" ht="12.75" x14ac:dyDescent="0.2"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</row>
    <row r="157" spans="27:80" s="10" customFormat="1" ht="12.75" x14ac:dyDescent="0.2"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</row>
    <row r="158" spans="27:80" s="10" customFormat="1" ht="12.75" x14ac:dyDescent="0.2"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</row>
    <row r="159" spans="27:80" s="10" customFormat="1" ht="12.75" x14ac:dyDescent="0.2"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</row>
    <row r="160" spans="27:80" s="10" customFormat="1" ht="12.75" x14ac:dyDescent="0.2"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</row>
    <row r="161" spans="27:80" s="10" customFormat="1" ht="12.75" x14ac:dyDescent="0.2"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</row>
    <row r="162" spans="27:80" s="10" customFormat="1" ht="12.75" x14ac:dyDescent="0.2"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</row>
    <row r="163" spans="27:80" s="10" customFormat="1" ht="12.75" x14ac:dyDescent="0.2"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</row>
    <row r="164" spans="27:80" s="10" customFormat="1" ht="12.75" x14ac:dyDescent="0.2"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</row>
    <row r="165" spans="27:80" s="10" customFormat="1" ht="12.75" x14ac:dyDescent="0.2"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</row>
    <row r="166" spans="27:80" s="10" customFormat="1" ht="12.75" x14ac:dyDescent="0.2"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</row>
    <row r="167" spans="27:80" s="10" customFormat="1" ht="12.75" x14ac:dyDescent="0.2"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</row>
    <row r="168" spans="27:80" s="10" customFormat="1" ht="12.75" x14ac:dyDescent="0.2"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</row>
    <row r="169" spans="27:80" s="10" customFormat="1" ht="12.75" x14ac:dyDescent="0.2"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</row>
    <row r="170" spans="27:80" s="10" customFormat="1" ht="12.75" x14ac:dyDescent="0.2"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</row>
    <row r="171" spans="27:80" s="10" customFormat="1" ht="12.75" x14ac:dyDescent="0.2"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</row>
    <row r="172" spans="27:80" s="10" customFormat="1" ht="12.75" x14ac:dyDescent="0.2"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</row>
    <row r="173" spans="27:80" s="10" customFormat="1" ht="12.75" x14ac:dyDescent="0.2"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</row>
    <row r="174" spans="27:80" s="10" customFormat="1" ht="12.75" x14ac:dyDescent="0.2"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</row>
    <row r="175" spans="27:80" s="10" customFormat="1" ht="12.75" x14ac:dyDescent="0.2"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</row>
    <row r="176" spans="27:80" s="10" customFormat="1" ht="12.75" x14ac:dyDescent="0.2"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</row>
    <row r="177" spans="27:80" s="10" customFormat="1" ht="12.75" x14ac:dyDescent="0.2"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</row>
    <row r="178" spans="27:80" s="10" customFormat="1" ht="12.75" x14ac:dyDescent="0.2"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</row>
    <row r="179" spans="27:80" s="10" customFormat="1" ht="12.75" x14ac:dyDescent="0.2"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</row>
    <row r="180" spans="27:80" s="10" customFormat="1" ht="12.75" x14ac:dyDescent="0.2"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</row>
    <row r="181" spans="27:80" s="10" customFormat="1" ht="12.75" x14ac:dyDescent="0.2"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</row>
    <row r="182" spans="27:80" s="10" customFormat="1" ht="12.75" x14ac:dyDescent="0.2"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</row>
    <row r="183" spans="27:80" s="10" customFormat="1" ht="12.75" x14ac:dyDescent="0.2"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</row>
    <row r="184" spans="27:80" s="10" customFormat="1" ht="12.75" x14ac:dyDescent="0.2"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</row>
    <row r="185" spans="27:80" s="10" customFormat="1" ht="12.75" x14ac:dyDescent="0.2"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</row>
    <row r="186" spans="27:80" s="10" customFormat="1" ht="12.75" x14ac:dyDescent="0.2"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</row>
    <row r="187" spans="27:80" s="10" customFormat="1" ht="12.75" x14ac:dyDescent="0.2"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</row>
    <row r="188" spans="27:80" s="10" customFormat="1" ht="12.75" x14ac:dyDescent="0.2"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</row>
    <row r="189" spans="27:80" s="10" customFormat="1" ht="12.75" x14ac:dyDescent="0.2"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</row>
    <row r="190" spans="27:80" s="10" customFormat="1" ht="12.75" x14ac:dyDescent="0.2"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</row>
    <row r="191" spans="27:80" s="10" customFormat="1" ht="12.75" x14ac:dyDescent="0.2"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</row>
    <row r="192" spans="27:80" s="10" customFormat="1" ht="12.75" x14ac:dyDescent="0.2"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</row>
    <row r="193" spans="27:80" s="10" customFormat="1" ht="12.75" x14ac:dyDescent="0.2"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</row>
    <row r="194" spans="27:80" s="10" customFormat="1" ht="12.75" x14ac:dyDescent="0.2"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</row>
    <row r="195" spans="27:80" s="10" customFormat="1" ht="12.75" x14ac:dyDescent="0.2"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</row>
    <row r="196" spans="27:80" s="10" customFormat="1" ht="12.75" x14ac:dyDescent="0.2"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</row>
    <row r="197" spans="27:80" s="10" customFormat="1" ht="12.75" x14ac:dyDescent="0.2"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</row>
    <row r="198" spans="27:80" s="10" customFormat="1" ht="12.75" x14ac:dyDescent="0.2"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</row>
    <row r="199" spans="27:80" s="10" customFormat="1" ht="12.75" x14ac:dyDescent="0.2"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</row>
    <row r="200" spans="27:80" s="10" customFormat="1" ht="12.75" x14ac:dyDescent="0.2"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</row>
    <row r="201" spans="27:80" s="10" customFormat="1" ht="12.75" x14ac:dyDescent="0.2"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</row>
    <row r="202" spans="27:80" s="10" customFormat="1" ht="12.75" x14ac:dyDescent="0.2"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</row>
    <row r="203" spans="27:80" s="10" customFormat="1" ht="12.75" x14ac:dyDescent="0.2"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</row>
    <row r="204" spans="27:80" s="10" customFormat="1" ht="12.75" x14ac:dyDescent="0.2"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</row>
    <row r="205" spans="27:80" s="10" customFormat="1" ht="12.75" x14ac:dyDescent="0.2"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</row>
    <row r="206" spans="27:80" s="10" customFormat="1" ht="12.75" x14ac:dyDescent="0.2"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</row>
    <row r="207" spans="27:80" s="10" customFormat="1" ht="12.75" x14ac:dyDescent="0.2"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</row>
    <row r="208" spans="27:80" s="10" customFormat="1" ht="12.75" x14ac:dyDescent="0.2"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</row>
    <row r="209" spans="27:80" s="10" customFormat="1" ht="12.75" x14ac:dyDescent="0.2"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</row>
    <row r="210" spans="27:80" s="10" customFormat="1" ht="12.75" x14ac:dyDescent="0.2"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</row>
    <row r="211" spans="27:80" s="10" customFormat="1" ht="12.75" x14ac:dyDescent="0.2"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</row>
    <row r="212" spans="27:80" s="10" customFormat="1" ht="12.75" x14ac:dyDescent="0.2"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</row>
    <row r="213" spans="27:80" s="10" customFormat="1" ht="12.75" x14ac:dyDescent="0.2"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</row>
    <row r="214" spans="27:80" s="10" customFormat="1" ht="12.75" x14ac:dyDescent="0.2"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</row>
    <row r="215" spans="27:80" s="10" customFormat="1" ht="12.75" x14ac:dyDescent="0.2"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</row>
    <row r="216" spans="27:80" s="10" customFormat="1" ht="12.75" x14ac:dyDescent="0.2"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</row>
    <row r="217" spans="27:80" s="10" customFormat="1" ht="12.75" x14ac:dyDescent="0.2"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</row>
    <row r="218" spans="27:80" s="10" customFormat="1" ht="12.75" x14ac:dyDescent="0.2"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</row>
    <row r="219" spans="27:80" s="10" customFormat="1" ht="12.75" x14ac:dyDescent="0.2"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</row>
    <row r="220" spans="27:80" s="10" customFormat="1" ht="12.75" x14ac:dyDescent="0.2"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</row>
    <row r="221" spans="27:80" s="10" customFormat="1" ht="12.75" x14ac:dyDescent="0.2"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</row>
    <row r="222" spans="27:80" s="10" customFormat="1" ht="12.75" x14ac:dyDescent="0.2"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</row>
    <row r="223" spans="27:80" s="10" customFormat="1" ht="12.75" x14ac:dyDescent="0.2"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</row>
    <row r="224" spans="27:80" s="10" customFormat="1" ht="12.75" x14ac:dyDescent="0.2"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</row>
    <row r="225" spans="27:80" s="10" customFormat="1" ht="12.75" x14ac:dyDescent="0.2"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</row>
    <row r="226" spans="27:80" s="10" customFormat="1" ht="12.75" x14ac:dyDescent="0.2"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</row>
    <row r="227" spans="27:80" s="10" customFormat="1" ht="12.75" x14ac:dyDescent="0.2"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</row>
    <row r="228" spans="27:80" s="10" customFormat="1" ht="12.75" x14ac:dyDescent="0.2"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</row>
    <row r="229" spans="27:80" s="10" customFormat="1" ht="12.75" x14ac:dyDescent="0.2"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</row>
    <row r="230" spans="27:80" s="10" customFormat="1" ht="12.75" x14ac:dyDescent="0.2"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</row>
    <row r="231" spans="27:80" s="10" customFormat="1" ht="12.75" x14ac:dyDescent="0.2"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</row>
    <row r="232" spans="27:80" s="10" customFormat="1" ht="12.75" x14ac:dyDescent="0.2"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</row>
    <row r="233" spans="27:80" s="10" customFormat="1" ht="12.75" x14ac:dyDescent="0.2"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</row>
    <row r="234" spans="27:80" s="10" customFormat="1" ht="12.75" x14ac:dyDescent="0.2"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</row>
    <row r="235" spans="27:80" s="10" customFormat="1" ht="12.75" x14ac:dyDescent="0.2"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</row>
    <row r="236" spans="27:80" s="10" customFormat="1" ht="12.75" x14ac:dyDescent="0.2"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</row>
    <row r="237" spans="27:80" s="10" customFormat="1" ht="12.75" x14ac:dyDescent="0.2"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</row>
    <row r="238" spans="27:80" s="10" customFormat="1" ht="12.75" x14ac:dyDescent="0.2"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</row>
    <row r="239" spans="27:80" s="10" customFormat="1" ht="12.75" x14ac:dyDescent="0.2"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</row>
    <row r="240" spans="27:80" s="10" customFormat="1" ht="12.75" x14ac:dyDescent="0.2"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</row>
    <row r="241" spans="27:80" s="10" customFormat="1" ht="12.75" x14ac:dyDescent="0.2"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</row>
    <row r="242" spans="27:80" s="10" customFormat="1" ht="12.75" x14ac:dyDescent="0.2"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</row>
    <row r="243" spans="27:80" s="10" customFormat="1" ht="12.75" x14ac:dyDescent="0.2"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</row>
    <row r="244" spans="27:80" s="10" customFormat="1" ht="12.75" x14ac:dyDescent="0.2"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</row>
    <row r="245" spans="27:80" s="10" customFormat="1" ht="12.75" x14ac:dyDescent="0.2"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</row>
    <row r="246" spans="27:80" s="10" customFormat="1" ht="12.75" x14ac:dyDescent="0.2"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</row>
    <row r="247" spans="27:80" s="10" customFormat="1" ht="12.75" x14ac:dyDescent="0.2"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</row>
    <row r="248" spans="27:80" s="10" customFormat="1" ht="12.75" x14ac:dyDescent="0.2"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</row>
    <row r="249" spans="27:80" s="10" customFormat="1" ht="12.75" x14ac:dyDescent="0.2"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</row>
    <row r="250" spans="27:80" s="10" customFormat="1" ht="12.75" x14ac:dyDescent="0.2"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</row>
    <row r="251" spans="27:80" s="10" customFormat="1" ht="12.75" x14ac:dyDescent="0.2"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</row>
    <row r="252" spans="27:80" s="10" customFormat="1" ht="12.75" x14ac:dyDescent="0.2"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</row>
    <row r="253" spans="27:80" s="10" customFormat="1" ht="12.75" x14ac:dyDescent="0.2"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</row>
    <row r="254" spans="27:80" s="10" customFormat="1" ht="12.75" x14ac:dyDescent="0.2"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</row>
    <row r="255" spans="27:80" s="10" customFormat="1" ht="12.75" x14ac:dyDescent="0.2"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</row>
    <row r="256" spans="27:80" s="10" customFormat="1" ht="12.75" x14ac:dyDescent="0.2"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</row>
    <row r="257" spans="27:80" s="10" customFormat="1" ht="12.75" x14ac:dyDescent="0.2"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</row>
    <row r="258" spans="27:80" s="10" customFormat="1" ht="12.75" x14ac:dyDescent="0.2"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</row>
    <row r="259" spans="27:80" s="10" customFormat="1" ht="12.75" x14ac:dyDescent="0.2"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</row>
    <row r="260" spans="27:80" s="10" customFormat="1" ht="12.75" x14ac:dyDescent="0.2"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</row>
    <row r="261" spans="27:80" s="10" customFormat="1" ht="12.75" x14ac:dyDescent="0.2"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</row>
    <row r="262" spans="27:80" s="10" customFormat="1" ht="12.75" x14ac:dyDescent="0.2"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</row>
    <row r="263" spans="27:80" s="10" customFormat="1" ht="12.75" x14ac:dyDescent="0.2"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</row>
    <row r="264" spans="27:80" s="10" customFormat="1" ht="12.75" x14ac:dyDescent="0.2"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</row>
    <row r="265" spans="27:80" s="10" customFormat="1" ht="12.75" x14ac:dyDescent="0.2"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</row>
    <row r="266" spans="27:80" s="10" customFormat="1" ht="12.75" x14ac:dyDescent="0.2"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</row>
    <row r="267" spans="27:80" s="10" customFormat="1" ht="12.75" x14ac:dyDescent="0.2"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</row>
    <row r="268" spans="27:80" s="10" customFormat="1" ht="12.75" x14ac:dyDescent="0.2"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</row>
    <row r="269" spans="27:80" s="10" customFormat="1" ht="12.75" x14ac:dyDescent="0.2"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</row>
    <row r="270" spans="27:80" s="10" customFormat="1" ht="12.75" x14ac:dyDescent="0.2"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</row>
    <row r="271" spans="27:80" s="10" customFormat="1" ht="12.75" x14ac:dyDescent="0.2"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</row>
    <row r="272" spans="27:80" s="10" customFormat="1" ht="12.75" x14ac:dyDescent="0.2"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</row>
    <row r="273" spans="27:80" s="10" customFormat="1" ht="12.75" x14ac:dyDescent="0.2"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</row>
    <row r="274" spans="27:80" s="10" customFormat="1" ht="12.75" x14ac:dyDescent="0.2"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</row>
    <row r="275" spans="27:80" s="10" customFormat="1" ht="12.75" x14ac:dyDescent="0.2"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</row>
    <row r="276" spans="27:80" s="10" customFormat="1" ht="12.75" x14ac:dyDescent="0.2"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</row>
    <row r="277" spans="27:80" s="10" customFormat="1" ht="12.75" x14ac:dyDescent="0.2"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</row>
    <row r="278" spans="27:80" s="10" customFormat="1" ht="12.75" x14ac:dyDescent="0.2"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</row>
    <row r="279" spans="27:80" s="10" customFormat="1" ht="12.75" x14ac:dyDescent="0.2"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</row>
    <row r="280" spans="27:80" s="10" customFormat="1" ht="12.75" x14ac:dyDescent="0.2"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</row>
    <row r="281" spans="27:80" s="10" customFormat="1" ht="12.75" x14ac:dyDescent="0.2"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</row>
    <row r="282" spans="27:80" s="10" customFormat="1" ht="12.75" x14ac:dyDescent="0.2"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</row>
    <row r="283" spans="27:80" s="10" customFormat="1" ht="12.75" x14ac:dyDescent="0.2"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</row>
    <row r="284" spans="27:80" s="10" customFormat="1" ht="12.75" x14ac:dyDescent="0.2"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</row>
    <row r="285" spans="27:80" s="10" customFormat="1" ht="12.75" x14ac:dyDescent="0.2"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</row>
    <row r="286" spans="27:80" s="10" customFormat="1" ht="12.75" x14ac:dyDescent="0.2"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</row>
    <row r="287" spans="27:80" s="10" customFormat="1" ht="12.75" x14ac:dyDescent="0.2"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</row>
    <row r="288" spans="27:80" s="10" customFormat="1" ht="12.75" x14ac:dyDescent="0.2"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</row>
    <row r="289" spans="27:80" s="10" customFormat="1" ht="12.75" x14ac:dyDescent="0.2"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</row>
    <row r="290" spans="27:80" s="10" customFormat="1" ht="12.75" x14ac:dyDescent="0.2"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</row>
    <row r="291" spans="27:80" s="10" customFormat="1" ht="12.75" x14ac:dyDescent="0.2"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</row>
    <row r="292" spans="27:80" s="10" customFormat="1" ht="12.75" x14ac:dyDescent="0.2"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</row>
    <row r="293" spans="27:80" s="10" customFormat="1" ht="12.75" x14ac:dyDescent="0.2"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</row>
    <row r="294" spans="27:80" s="10" customFormat="1" ht="12.75" x14ac:dyDescent="0.2"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</row>
    <row r="295" spans="27:80" s="10" customFormat="1" ht="12.75" x14ac:dyDescent="0.2"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</row>
    <row r="296" spans="27:80" s="10" customFormat="1" ht="12.75" x14ac:dyDescent="0.2"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</row>
    <row r="297" spans="27:80" s="10" customFormat="1" ht="12.75" x14ac:dyDescent="0.2"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</row>
    <row r="298" spans="27:80" s="10" customFormat="1" ht="12.75" x14ac:dyDescent="0.2"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</row>
    <row r="299" spans="27:80" s="10" customFormat="1" ht="12.75" x14ac:dyDescent="0.2"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</row>
    <row r="300" spans="27:80" s="10" customFormat="1" ht="12.75" x14ac:dyDescent="0.2"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</row>
    <row r="301" spans="27:80" s="10" customFormat="1" ht="12.75" x14ac:dyDescent="0.2"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</row>
    <row r="302" spans="27:80" s="10" customFormat="1" ht="12.75" x14ac:dyDescent="0.2"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</row>
    <row r="303" spans="27:80" s="10" customFormat="1" ht="12.75" x14ac:dyDescent="0.2"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</row>
    <row r="304" spans="27:80" s="10" customFormat="1" ht="12.75" x14ac:dyDescent="0.2"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</row>
    <row r="305" spans="27:80" s="10" customFormat="1" ht="12.75" x14ac:dyDescent="0.2"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</row>
    <row r="306" spans="27:80" s="10" customFormat="1" ht="12.75" x14ac:dyDescent="0.2"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</row>
    <row r="307" spans="27:80" s="10" customFormat="1" ht="12.75" x14ac:dyDescent="0.2"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</row>
    <row r="308" spans="27:80" s="10" customFormat="1" ht="12.75" x14ac:dyDescent="0.2"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</row>
    <row r="309" spans="27:80" s="10" customFormat="1" ht="12.75" x14ac:dyDescent="0.2"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</row>
    <row r="310" spans="27:80" s="10" customFormat="1" ht="12.75" x14ac:dyDescent="0.2"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</row>
    <row r="311" spans="27:80" s="10" customFormat="1" ht="12.75" x14ac:dyDescent="0.2"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</row>
    <row r="312" spans="27:80" s="10" customFormat="1" ht="12.75" x14ac:dyDescent="0.2"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</row>
    <row r="313" spans="27:80" s="10" customFormat="1" ht="12.75" x14ac:dyDescent="0.2"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</row>
    <row r="314" spans="27:80" s="10" customFormat="1" ht="12.75" x14ac:dyDescent="0.2"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</row>
    <row r="315" spans="27:80" s="10" customFormat="1" ht="12.75" x14ac:dyDescent="0.2"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</row>
    <row r="316" spans="27:80" s="10" customFormat="1" ht="12.75" x14ac:dyDescent="0.2"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</row>
    <row r="317" spans="27:80" s="10" customFormat="1" ht="12.75" x14ac:dyDescent="0.2"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</row>
    <row r="318" spans="27:80" s="10" customFormat="1" ht="12.75" x14ac:dyDescent="0.2"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</row>
    <row r="319" spans="27:80" s="10" customFormat="1" ht="12.75" x14ac:dyDescent="0.2"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</row>
    <row r="320" spans="27:80" s="10" customFormat="1" ht="12.75" x14ac:dyDescent="0.2"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</row>
    <row r="321" spans="27:80" s="10" customFormat="1" ht="12.75" x14ac:dyDescent="0.2"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</row>
    <row r="322" spans="27:80" s="10" customFormat="1" ht="12.75" x14ac:dyDescent="0.2"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</row>
    <row r="323" spans="27:80" s="10" customFormat="1" ht="12.75" x14ac:dyDescent="0.2"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</row>
    <row r="324" spans="27:80" s="10" customFormat="1" ht="12.75" x14ac:dyDescent="0.2"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</row>
    <row r="325" spans="27:80" s="10" customFormat="1" ht="12.75" x14ac:dyDescent="0.2"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</row>
    <row r="326" spans="27:80" s="10" customFormat="1" ht="12.75" x14ac:dyDescent="0.2"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</row>
    <row r="327" spans="27:80" s="10" customFormat="1" ht="12.75" x14ac:dyDescent="0.2"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</row>
    <row r="328" spans="27:80" s="10" customFormat="1" ht="12.75" x14ac:dyDescent="0.2"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</row>
    <row r="329" spans="27:80" s="10" customFormat="1" ht="12.75" x14ac:dyDescent="0.2"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</row>
    <row r="330" spans="27:80" s="10" customFormat="1" ht="12.75" x14ac:dyDescent="0.2"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</row>
    <row r="331" spans="27:80" s="10" customFormat="1" ht="12.75" x14ac:dyDescent="0.2"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</row>
    <row r="332" spans="27:80" s="10" customFormat="1" ht="12.75" x14ac:dyDescent="0.2"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</row>
    <row r="333" spans="27:80" s="10" customFormat="1" ht="12.75" x14ac:dyDescent="0.2"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</row>
    <row r="334" spans="27:80" s="10" customFormat="1" ht="12.75" x14ac:dyDescent="0.2"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</row>
    <row r="335" spans="27:80" s="10" customFormat="1" ht="12.75" x14ac:dyDescent="0.2"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</row>
    <row r="336" spans="27:80" s="10" customFormat="1" ht="12.75" x14ac:dyDescent="0.2"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</row>
    <row r="337" spans="27:80" s="10" customFormat="1" ht="12.75" x14ac:dyDescent="0.2"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</row>
    <row r="338" spans="27:80" s="10" customFormat="1" ht="12.75" x14ac:dyDescent="0.2"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</row>
    <row r="339" spans="27:80" s="10" customFormat="1" ht="12.75" x14ac:dyDescent="0.2"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</row>
    <row r="340" spans="27:80" s="10" customFormat="1" ht="12.75" x14ac:dyDescent="0.2"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</row>
    <row r="341" spans="27:80" s="10" customFormat="1" ht="12.75" x14ac:dyDescent="0.2"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</row>
    <row r="342" spans="27:80" s="10" customFormat="1" ht="12.75" x14ac:dyDescent="0.2"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</row>
    <row r="343" spans="27:80" s="10" customFormat="1" ht="12.75" x14ac:dyDescent="0.2"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</row>
    <row r="344" spans="27:80" s="10" customFormat="1" ht="12.75" x14ac:dyDescent="0.2"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</row>
    <row r="345" spans="27:80" s="10" customFormat="1" ht="12.75" x14ac:dyDescent="0.2"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</row>
    <row r="346" spans="27:80" s="10" customFormat="1" ht="12.75" x14ac:dyDescent="0.2"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</row>
    <row r="347" spans="27:80" s="10" customFormat="1" ht="12.75" x14ac:dyDescent="0.2"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</row>
    <row r="348" spans="27:80" s="10" customFormat="1" ht="12.75" x14ac:dyDescent="0.2"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</row>
    <row r="349" spans="27:80" s="10" customFormat="1" ht="12.75" x14ac:dyDescent="0.2"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</row>
    <row r="350" spans="27:80" s="10" customFormat="1" ht="12.75" x14ac:dyDescent="0.2"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</row>
    <row r="351" spans="27:80" s="10" customFormat="1" ht="12.75" x14ac:dyDescent="0.2"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</row>
    <row r="352" spans="27:80" s="10" customFormat="1" ht="12.75" x14ac:dyDescent="0.2"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</row>
    <row r="353" spans="27:80" s="10" customFormat="1" ht="12.75" x14ac:dyDescent="0.2"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</row>
    <row r="354" spans="27:80" s="10" customFormat="1" ht="12.75" x14ac:dyDescent="0.2"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</row>
    <row r="355" spans="27:80" s="10" customFormat="1" ht="12.75" x14ac:dyDescent="0.2"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</row>
    <row r="356" spans="27:80" s="10" customFormat="1" ht="12.75" x14ac:dyDescent="0.2"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</row>
    <row r="357" spans="27:80" s="10" customFormat="1" ht="12.75" x14ac:dyDescent="0.2"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</row>
    <row r="358" spans="27:80" s="10" customFormat="1" ht="12.75" x14ac:dyDescent="0.2"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</row>
    <row r="359" spans="27:80" s="10" customFormat="1" ht="12.75" x14ac:dyDescent="0.2"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</row>
    <row r="360" spans="27:80" s="10" customFormat="1" ht="12.75" x14ac:dyDescent="0.2"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</row>
    <row r="361" spans="27:80" s="10" customFormat="1" ht="12.75" x14ac:dyDescent="0.2"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</row>
    <row r="362" spans="27:80" s="10" customFormat="1" ht="12.75" x14ac:dyDescent="0.2"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</row>
    <row r="363" spans="27:80" s="10" customFormat="1" ht="12.75" x14ac:dyDescent="0.2"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</row>
    <row r="364" spans="27:80" s="10" customFormat="1" ht="12.75" x14ac:dyDescent="0.2"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</row>
    <row r="365" spans="27:80" s="10" customFormat="1" ht="12.75" x14ac:dyDescent="0.2"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</row>
    <row r="366" spans="27:80" s="10" customFormat="1" ht="12.75" x14ac:dyDescent="0.2"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</row>
    <row r="367" spans="27:80" s="10" customFormat="1" ht="12.75" x14ac:dyDescent="0.2"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</row>
    <row r="368" spans="27:80" s="10" customFormat="1" ht="12.75" x14ac:dyDescent="0.2"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</row>
    <row r="369" spans="27:80" s="10" customFormat="1" ht="12.75" x14ac:dyDescent="0.2"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</row>
    <row r="370" spans="27:80" s="10" customFormat="1" ht="12.75" x14ac:dyDescent="0.2"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</row>
    <row r="371" spans="27:80" s="10" customFormat="1" ht="12.75" x14ac:dyDescent="0.2"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</row>
    <row r="372" spans="27:80" s="10" customFormat="1" ht="12.75" x14ac:dyDescent="0.2"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</row>
    <row r="373" spans="27:80" s="10" customFormat="1" ht="12.75" x14ac:dyDescent="0.2"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</row>
    <row r="374" spans="27:80" s="10" customFormat="1" ht="12.75" x14ac:dyDescent="0.2"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</row>
    <row r="375" spans="27:80" s="10" customFormat="1" ht="12.75" x14ac:dyDescent="0.2"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</row>
    <row r="376" spans="27:80" s="10" customFormat="1" ht="12.75" x14ac:dyDescent="0.2"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</row>
    <row r="377" spans="27:80" s="10" customFormat="1" ht="12.75" x14ac:dyDescent="0.2"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</row>
  </sheetData>
  <mergeCells count="122">
    <mergeCell ref="BE30:BJ31"/>
    <mergeCell ref="BK30:BP31"/>
    <mergeCell ref="BQ30:BV31"/>
    <mergeCell ref="BW30:CB31"/>
    <mergeCell ref="BK29:BP29"/>
    <mergeCell ref="BQ29:BV29"/>
    <mergeCell ref="BW29:CB29"/>
    <mergeCell ref="BE29:BJ29"/>
    <mergeCell ref="A31:C31"/>
    <mergeCell ref="D31:Z31"/>
    <mergeCell ref="AS29:AX29"/>
    <mergeCell ref="AY29:BD29"/>
    <mergeCell ref="AM30:AR31"/>
    <mergeCell ref="AS30:AX31"/>
    <mergeCell ref="AY30:BD31"/>
    <mergeCell ref="A30:C30"/>
    <mergeCell ref="D30:Z30"/>
    <mergeCell ref="A29:C29"/>
    <mergeCell ref="D29:Z29"/>
    <mergeCell ref="AA29:AF29"/>
    <mergeCell ref="AG29:AL29"/>
    <mergeCell ref="AM29:AR29"/>
    <mergeCell ref="AG30:AL31"/>
    <mergeCell ref="A28:C28"/>
    <mergeCell ref="D28:Z28"/>
    <mergeCell ref="BW26:CB26"/>
    <mergeCell ref="A26:C26"/>
    <mergeCell ref="D26:Z26"/>
    <mergeCell ref="AA26:AF26"/>
    <mergeCell ref="AG26:AL26"/>
    <mergeCell ref="AM26:AR26"/>
    <mergeCell ref="BQ26:BV26"/>
    <mergeCell ref="BE27:BJ28"/>
    <mergeCell ref="BK27:BP28"/>
    <mergeCell ref="BQ27:BV28"/>
    <mergeCell ref="BW27:CB28"/>
    <mergeCell ref="AS26:AX26"/>
    <mergeCell ref="AY26:BD26"/>
    <mergeCell ref="BE26:BJ26"/>
    <mergeCell ref="AG27:AL28"/>
    <mergeCell ref="AM27:AR28"/>
    <mergeCell ref="AS27:AX28"/>
    <mergeCell ref="AY27:BD28"/>
    <mergeCell ref="A27:C27"/>
    <mergeCell ref="BK26:BP26"/>
    <mergeCell ref="AA27:AF28"/>
    <mergeCell ref="BW23:CB23"/>
    <mergeCell ref="AA24:AF25"/>
    <mergeCell ref="AG24:AL25"/>
    <mergeCell ref="AM24:AR25"/>
    <mergeCell ref="AS24:AX25"/>
    <mergeCell ref="AY24:BD25"/>
    <mergeCell ref="BW24:CB25"/>
    <mergeCell ref="BQ23:BV23"/>
    <mergeCell ref="BQ24:BV25"/>
    <mergeCell ref="D24:Z24"/>
    <mergeCell ref="A23:C23"/>
    <mergeCell ref="D23:Z23"/>
    <mergeCell ref="AA23:AF23"/>
    <mergeCell ref="AG23:AL23"/>
    <mergeCell ref="BK24:BP25"/>
    <mergeCell ref="AY23:BD23"/>
    <mergeCell ref="BE23:BJ23"/>
    <mergeCell ref="AS21:AX22"/>
    <mergeCell ref="AM23:AR23"/>
    <mergeCell ref="AS23:AX23"/>
    <mergeCell ref="BE24:BJ25"/>
    <mergeCell ref="BE21:BJ22"/>
    <mergeCell ref="AY21:BD22"/>
    <mergeCell ref="A21:C21"/>
    <mergeCell ref="D21:Z21"/>
    <mergeCell ref="BK23:BP23"/>
    <mergeCell ref="A25:C25"/>
    <mergeCell ref="D25:Z25"/>
    <mergeCell ref="BW19:CB19"/>
    <mergeCell ref="A36:CB41"/>
    <mergeCell ref="AA30:AF31"/>
    <mergeCell ref="BW21:CB22"/>
    <mergeCell ref="A22:C22"/>
    <mergeCell ref="D22:Z22"/>
    <mergeCell ref="AA21:AF22"/>
    <mergeCell ref="AG21:AL22"/>
    <mergeCell ref="AM21:AR22"/>
    <mergeCell ref="BE20:BJ20"/>
    <mergeCell ref="BK20:BP20"/>
    <mergeCell ref="BW20:CB20"/>
    <mergeCell ref="A20:C20"/>
    <mergeCell ref="D20:Z20"/>
    <mergeCell ref="AA20:AF20"/>
    <mergeCell ref="AG20:AL20"/>
    <mergeCell ref="AM20:AR20"/>
    <mergeCell ref="BQ20:BV20"/>
    <mergeCell ref="D27:Z27"/>
    <mergeCell ref="AS20:AX20"/>
    <mergeCell ref="AY20:BD20"/>
    <mergeCell ref="BQ21:BV22"/>
    <mergeCell ref="BK21:BP22"/>
    <mergeCell ref="A24:C24"/>
    <mergeCell ref="A12:CB12"/>
    <mergeCell ref="A10:CB10"/>
    <mergeCell ref="A11:CB11"/>
    <mergeCell ref="AS18:AX18"/>
    <mergeCell ref="AA18:AF18"/>
    <mergeCell ref="AG18:AL18"/>
    <mergeCell ref="AM18:AR18"/>
    <mergeCell ref="A15:Z19"/>
    <mergeCell ref="AA15:AR17"/>
    <mergeCell ref="AS15:BJ17"/>
    <mergeCell ref="BK15:CB17"/>
    <mergeCell ref="AY19:BD19"/>
    <mergeCell ref="BE19:BJ19"/>
    <mergeCell ref="BK19:BP19"/>
    <mergeCell ref="BQ19:BV19"/>
    <mergeCell ref="AY18:BD18"/>
    <mergeCell ref="BE18:BJ18"/>
    <mergeCell ref="BK18:BP18"/>
    <mergeCell ref="BQ18:BV18"/>
    <mergeCell ref="BW18:CB18"/>
    <mergeCell ref="AA19:AF19"/>
    <mergeCell ref="AG19:AL19"/>
    <mergeCell ref="AM19:AR19"/>
    <mergeCell ref="AS19:AX19"/>
  </mergeCells>
  <pageMargins left="0.78740157480314965" right="0.39370078740157483" top="0.59055118110236227" bottom="0.39370078740157483" header="0.27559055118110237" footer="0.27559055118110237"/>
  <pageSetup paperSize="9" scale="98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B015-4111-437E-9C2B-A2E447660345}">
  <sheetPr>
    <tabColor indexed="48"/>
  </sheetPr>
  <dimension ref="A1:CB35"/>
  <sheetViews>
    <sheetView view="pageBreakPreview" zoomScaleNormal="100" zoomScaleSheetLayoutView="100" workbookViewId="0">
      <selection activeCell="CO32" sqref="CO32"/>
    </sheetView>
  </sheetViews>
  <sheetFormatPr defaultColWidth="1.140625" defaultRowHeight="15.75" x14ac:dyDescent="0.25"/>
  <cols>
    <col min="1" max="29" width="1.42578125" style="5" customWidth="1"/>
    <col min="30" max="16384" width="1.140625" style="5"/>
  </cols>
  <sheetData>
    <row r="1" spans="1:80" s="2" customFormat="1" ht="11.25" x14ac:dyDescent="0.2">
      <c r="BJ1" s="4"/>
      <c r="CB1" s="4" t="s">
        <v>49</v>
      </c>
    </row>
    <row r="2" spans="1:80" s="2" customFormat="1" ht="11.25" x14ac:dyDescent="0.2">
      <c r="BJ2" s="4"/>
      <c r="CB2" s="4" t="s">
        <v>14</v>
      </c>
    </row>
    <row r="3" spans="1:80" s="2" customFormat="1" ht="11.25" x14ac:dyDescent="0.2">
      <c r="BJ3" s="4"/>
      <c r="CB3" s="4" t="s">
        <v>13</v>
      </c>
    </row>
    <row r="4" spans="1:80" s="2" customFormat="1" ht="11.25" x14ac:dyDescent="0.2">
      <c r="BJ4" s="4"/>
      <c r="CB4" s="4" t="s">
        <v>12</v>
      </c>
    </row>
    <row r="5" spans="1:80" s="2" customFormat="1" ht="11.25" x14ac:dyDescent="0.2">
      <c r="CB5" s="4" t="s">
        <v>11</v>
      </c>
    </row>
    <row r="6" spans="1:80" s="2" customFormat="1" ht="11.25" x14ac:dyDescent="0.2">
      <c r="CB6" s="3" t="s">
        <v>47</v>
      </c>
    </row>
    <row r="7" spans="1:80" s="7" customFormat="1" ht="15" x14ac:dyDescent="0.25"/>
    <row r="8" spans="1:80" s="7" customFormat="1" ht="15" x14ac:dyDescent="0.25"/>
    <row r="9" spans="1:80" s="7" customFormat="1" ht="15" x14ac:dyDescent="0.25"/>
    <row r="10" spans="1:80" s="1" customFormat="1" ht="16.5" x14ac:dyDescent="0.25">
      <c r="A10" s="127" t="s">
        <v>21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</row>
    <row r="11" spans="1:80" s="1" customFormat="1" ht="16.5" x14ac:dyDescent="0.25">
      <c r="A11" s="127" t="s">
        <v>74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</row>
    <row r="12" spans="1:80" s="7" customFormat="1" ht="15" x14ac:dyDescent="0.25"/>
    <row r="13" spans="1:80" s="7" customFormat="1" ht="15" x14ac:dyDescent="0.25"/>
    <row r="14" spans="1:80" s="10" customFormat="1" ht="15" customHeight="1" x14ac:dyDescent="0.2">
      <c r="A14" s="131" t="s">
        <v>45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 t="s">
        <v>64</v>
      </c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 t="s">
        <v>62</v>
      </c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</row>
    <row r="15" spans="1:80" s="10" customFormat="1" ht="15.75" customHeight="1" x14ac:dyDescent="0.2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</row>
    <row r="16" spans="1:80" s="10" customFormat="1" ht="15" customHeight="1" x14ac:dyDescent="0.2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7" t="s">
        <v>26</v>
      </c>
      <c r="AE16" s="137"/>
      <c r="AF16" s="137"/>
      <c r="AG16" s="137"/>
      <c r="AH16" s="137"/>
      <c r="AI16" s="137"/>
      <c r="AJ16" s="137"/>
      <c r="AK16" s="137"/>
      <c r="AL16" s="137" t="s">
        <v>44</v>
      </c>
      <c r="AM16" s="137"/>
      <c r="AN16" s="137"/>
      <c r="AO16" s="137"/>
      <c r="AP16" s="137"/>
      <c r="AQ16" s="137"/>
      <c r="AR16" s="137"/>
      <c r="AS16" s="137"/>
      <c r="AT16" s="137" t="s">
        <v>24</v>
      </c>
      <c r="AU16" s="137"/>
      <c r="AV16" s="137"/>
      <c r="AW16" s="137"/>
      <c r="AX16" s="137"/>
      <c r="AY16" s="137"/>
      <c r="AZ16" s="137"/>
      <c r="BA16" s="137"/>
      <c r="BB16" s="137" t="s">
        <v>26</v>
      </c>
      <c r="BC16" s="137"/>
      <c r="BD16" s="137"/>
      <c r="BE16" s="137"/>
      <c r="BF16" s="137"/>
      <c r="BG16" s="137"/>
      <c r="BH16" s="137"/>
      <c r="BI16" s="137"/>
      <c r="BJ16" s="137"/>
      <c r="BK16" s="137" t="s">
        <v>44</v>
      </c>
      <c r="BL16" s="137"/>
      <c r="BM16" s="137"/>
      <c r="BN16" s="137"/>
      <c r="BO16" s="137"/>
      <c r="BP16" s="137"/>
      <c r="BQ16" s="137"/>
      <c r="BR16" s="137"/>
      <c r="BS16" s="137"/>
      <c r="BT16" s="137" t="s">
        <v>24</v>
      </c>
      <c r="BU16" s="137"/>
      <c r="BV16" s="137"/>
      <c r="BW16" s="137"/>
      <c r="BX16" s="137"/>
      <c r="BY16" s="137"/>
      <c r="BZ16" s="137"/>
      <c r="CA16" s="137"/>
      <c r="CB16" s="137"/>
    </row>
    <row r="17" spans="1:80" s="10" customFormat="1" ht="15.75" customHeight="1" x14ac:dyDescent="0.2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7"/>
      <c r="AE17" s="137"/>
      <c r="AF17" s="137"/>
      <c r="AG17" s="137"/>
      <c r="AH17" s="137"/>
      <c r="AI17" s="137"/>
      <c r="AJ17" s="137"/>
      <c r="AK17" s="137"/>
      <c r="AL17" s="137" t="s">
        <v>43</v>
      </c>
      <c r="AM17" s="137"/>
      <c r="AN17" s="137"/>
      <c r="AO17" s="137"/>
      <c r="AP17" s="137"/>
      <c r="AQ17" s="137"/>
      <c r="AR17" s="137"/>
      <c r="AS17" s="137"/>
      <c r="AT17" s="137" t="s">
        <v>42</v>
      </c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 t="s">
        <v>43</v>
      </c>
      <c r="BL17" s="137"/>
      <c r="BM17" s="137"/>
      <c r="BN17" s="137"/>
      <c r="BO17" s="137"/>
      <c r="BP17" s="137"/>
      <c r="BQ17" s="137"/>
      <c r="BR17" s="137"/>
      <c r="BS17" s="137"/>
      <c r="BT17" s="137" t="s">
        <v>42</v>
      </c>
      <c r="BU17" s="137"/>
      <c r="BV17" s="137"/>
      <c r="BW17" s="137"/>
      <c r="BX17" s="137"/>
      <c r="BY17" s="137"/>
      <c r="BZ17" s="137"/>
      <c r="CA17" s="137"/>
      <c r="CB17" s="137"/>
    </row>
    <row r="18" spans="1:80" s="10" customFormat="1" ht="18" customHeight="1" x14ac:dyDescent="0.2">
      <c r="A18" s="131" t="s">
        <v>18</v>
      </c>
      <c r="B18" s="131"/>
      <c r="C18" s="131"/>
      <c r="D18" s="138" t="s">
        <v>41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41">
        <v>138</v>
      </c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>
        <v>1196.8</v>
      </c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</row>
    <row r="19" spans="1:80" s="10" customFormat="1" ht="12.75" x14ac:dyDescent="0.2">
      <c r="A19" s="131"/>
      <c r="B19" s="131"/>
      <c r="C19" s="131"/>
      <c r="D19" s="138" t="s">
        <v>65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41">
        <v>17</v>
      </c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>
        <v>77</v>
      </c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</row>
    <row r="20" spans="1:80" s="10" customFormat="1" ht="18" customHeight="1" x14ac:dyDescent="0.2">
      <c r="A20" s="131" t="s">
        <v>17</v>
      </c>
      <c r="B20" s="131"/>
      <c r="C20" s="131"/>
      <c r="D20" s="138" t="s">
        <v>39</v>
      </c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41">
        <v>39</v>
      </c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>
        <v>2359.3000000000002</v>
      </c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</row>
    <row r="21" spans="1:80" s="10" customFormat="1" ht="12.75" x14ac:dyDescent="0.2">
      <c r="A21" s="131"/>
      <c r="B21" s="131"/>
      <c r="C21" s="131"/>
      <c r="D21" s="138" t="s">
        <v>66</v>
      </c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41">
        <v>0</v>
      </c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>
        <v>0</v>
      </c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</row>
    <row r="22" spans="1:80" s="10" customFormat="1" ht="18" customHeight="1" x14ac:dyDescent="0.2">
      <c r="A22" s="131" t="s">
        <v>16</v>
      </c>
      <c r="B22" s="131"/>
      <c r="C22" s="131"/>
      <c r="D22" s="138" t="s">
        <v>37</v>
      </c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41">
        <v>18</v>
      </c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>
        <v>5564.7</v>
      </c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</row>
    <row r="23" spans="1:80" s="10" customFormat="1" ht="25.5" customHeight="1" x14ac:dyDescent="0.2">
      <c r="A23" s="131"/>
      <c r="B23" s="131"/>
      <c r="C23" s="131"/>
      <c r="D23" s="139" t="s">
        <v>67</v>
      </c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41">
        <v>0</v>
      </c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>
        <v>0</v>
      </c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</row>
    <row r="24" spans="1:80" s="10" customFormat="1" ht="18" customHeight="1" x14ac:dyDescent="0.2">
      <c r="A24" s="131" t="s">
        <v>36</v>
      </c>
      <c r="B24" s="131"/>
      <c r="C24" s="131"/>
      <c r="D24" s="138" t="s">
        <v>35</v>
      </c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41">
        <v>1</v>
      </c>
      <c r="AE24" s="141"/>
      <c r="AF24" s="141"/>
      <c r="AG24" s="141"/>
      <c r="AH24" s="141"/>
      <c r="AI24" s="141"/>
      <c r="AJ24" s="141"/>
      <c r="AK24" s="141"/>
      <c r="AL24" s="141">
        <v>2</v>
      </c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>
        <v>800</v>
      </c>
      <c r="BC24" s="141"/>
      <c r="BD24" s="141"/>
      <c r="BE24" s="141"/>
      <c r="BF24" s="141"/>
      <c r="BG24" s="141"/>
      <c r="BH24" s="141"/>
      <c r="BI24" s="141"/>
      <c r="BJ24" s="141"/>
      <c r="BK24" s="141">
        <v>4898.7</v>
      </c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</row>
    <row r="25" spans="1:80" s="10" customFormat="1" ht="27.75" customHeight="1" x14ac:dyDescent="0.2">
      <c r="A25" s="131"/>
      <c r="B25" s="131"/>
      <c r="C25" s="131"/>
      <c r="D25" s="139" t="s">
        <v>67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41">
        <v>0</v>
      </c>
      <c r="AE25" s="141"/>
      <c r="AF25" s="141"/>
      <c r="AG25" s="141"/>
      <c r="AH25" s="141"/>
      <c r="AI25" s="141"/>
      <c r="AJ25" s="141"/>
      <c r="AK25" s="141"/>
      <c r="AL25" s="141">
        <v>0</v>
      </c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>
        <v>0</v>
      </c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</row>
    <row r="26" spans="1:80" s="10" customFormat="1" ht="12.75" x14ac:dyDescent="0.2"/>
    <row r="27" spans="1:80" s="10" customFormat="1" ht="12.75" x14ac:dyDescent="0.2"/>
    <row r="28" spans="1:80" s="10" customFormat="1" ht="12.7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80" s="2" customFormat="1" ht="11.25" x14ac:dyDescent="0.2">
      <c r="A29" s="2" t="s">
        <v>32</v>
      </c>
    </row>
    <row r="30" spans="1:80" s="2" customFormat="1" ht="11.25" customHeight="1" x14ac:dyDescent="0.2">
      <c r="A30" s="134" t="s">
        <v>31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</row>
    <row r="31" spans="1:80" s="2" customFormat="1" ht="12" customHeight="1" x14ac:dyDescent="0.2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</row>
    <row r="32" spans="1:80" s="2" customFormat="1" ht="11.25" x14ac:dyDescent="0.2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4"/>
      <c r="CA32" s="134"/>
      <c r="CB32" s="134"/>
    </row>
    <row r="33" spans="1:80" s="2" customFormat="1" ht="11.25" x14ac:dyDescent="0.2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</row>
    <row r="34" spans="1:80" s="2" customFormat="1" ht="11.25" x14ac:dyDescent="0.2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</row>
    <row r="35" spans="1:80" s="11" customFormat="1" ht="12.75" x14ac:dyDescent="0.2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</row>
  </sheetData>
  <mergeCells count="78">
    <mergeCell ref="A18:C19"/>
    <mergeCell ref="A20:C21"/>
    <mergeCell ref="A22:C23"/>
    <mergeCell ref="BT17:CB17"/>
    <mergeCell ref="D18:AC18"/>
    <mergeCell ref="AD18:AK18"/>
    <mergeCell ref="AL18:AS18"/>
    <mergeCell ref="AT18:BA18"/>
    <mergeCell ref="BB18:BJ18"/>
    <mergeCell ref="D19:AC19"/>
    <mergeCell ref="AD19:AK19"/>
    <mergeCell ref="AL19:AS19"/>
    <mergeCell ref="AT19:BA19"/>
    <mergeCell ref="BB19:BJ19"/>
    <mergeCell ref="AT20:BA20"/>
    <mergeCell ref="BB20:BJ20"/>
    <mergeCell ref="BT16:CB16"/>
    <mergeCell ref="A11:CB11"/>
    <mergeCell ref="A14:AC17"/>
    <mergeCell ref="AD14:BA15"/>
    <mergeCell ref="BB14:CB15"/>
    <mergeCell ref="A10:CB10"/>
    <mergeCell ref="D20:AC20"/>
    <mergeCell ref="AD20:AK20"/>
    <mergeCell ref="AL20:AS20"/>
    <mergeCell ref="AD16:AK16"/>
    <mergeCell ref="AL16:AS16"/>
    <mergeCell ref="AT16:BA16"/>
    <mergeCell ref="BB16:BJ16"/>
    <mergeCell ref="BK16:BS16"/>
    <mergeCell ref="BK18:BS18"/>
    <mergeCell ref="BT18:CB18"/>
    <mergeCell ref="AD17:AK17"/>
    <mergeCell ref="AL17:AS17"/>
    <mergeCell ref="AT17:BA17"/>
    <mergeCell ref="BB17:BJ17"/>
    <mergeCell ref="BK17:BS17"/>
    <mergeCell ref="BK20:BS20"/>
    <mergeCell ref="BT20:CB20"/>
    <mergeCell ref="BT19:CB19"/>
    <mergeCell ref="BK19:BS19"/>
    <mergeCell ref="BK22:BS22"/>
    <mergeCell ref="BT22:CB22"/>
    <mergeCell ref="BK21:BS21"/>
    <mergeCell ref="BT21:CB21"/>
    <mergeCell ref="BB22:BJ22"/>
    <mergeCell ref="D21:AC21"/>
    <mergeCell ref="AD21:AK21"/>
    <mergeCell ref="AL21:AS21"/>
    <mergeCell ref="AT21:BA21"/>
    <mergeCell ref="BB21:BJ21"/>
    <mergeCell ref="AT22:BA22"/>
    <mergeCell ref="D22:AC22"/>
    <mergeCell ref="AD22:AK22"/>
    <mergeCell ref="AL22:AS22"/>
    <mergeCell ref="BT23:CB23"/>
    <mergeCell ref="BK25:BS25"/>
    <mergeCell ref="D24:AC24"/>
    <mergeCell ref="AD24:AK24"/>
    <mergeCell ref="AL24:AS24"/>
    <mergeCell ref="AT24:BA24"/>
    <mergeCell ref="BB24:BJ24"/>
    <mergeCell ref="D23:AC23"/>
    <mergeCell ref="AD23:AK23"/>
    <mergeCell ref="AL23:AS23"/>
    <mergeCell ref="AT23:BA23"/>
    <mergeCell ref="BT25:CB25"/>
    <mergeCell ref="BB23:BJ23"/>
    <mergeCell ref="BK23:BS23"/>
    <mergeCell ref="A30:CB35"/>
    <mergeCell ref="BK24:BS24"/>
    <mergeCell ref="D25:AC25"/>
    <mergeCell ref="AD25:AK25"/>
    <mergeCell ref="AL25:AS25"/>
    <mergeCell ref="AT25:BA25"/>
    <mergeCell ref="BB25:BJ25"/>
    <mergeCell ref="BT24:CB24"/>
    <mergeCell ref="A24:C25"/>
  </mergeCells>
  <pageMargins left="0.78740157480314965" right="0.39370078740157483" top="0.59055118110236227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Титул</vt:lpstr>
      <vt:lpstr>28а) ПР1 490-22</vt:lpstr>
      <vt:lpstr>28а) ПР2 490-22</vt:lpstr>
      <vt:lpstr>28 б) reshenie_tarif_2026</vt:lpstr>
      <vt:lpstr>28 в) Prilozenie 2</vt:lpstr>
      <vt:lpstr>28 г) Prilozenie 3</vt:lpstr>
      <vt:lpstr>28 д) Prilozenie 4</vt:lpstr>
      <vt:lpstr>28 е) Prilozenie 5</vt:lpstr>
      <vt:lpstr>'28 е) Prilozenie 5'!Заголовки_для_печати</vt:lpstr>
      <vt:lpstr>'28 б) reshenie_tarif_2026'!Область_печати</vt:lpstr>
      <vt:lpstr>'28а) ПР2 490-22'!Область_печати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Albina</cp:lastModifiedBy>
  <cp:lastPrinted>2026-08-24T06:28:27Z</cp:lastPrinted>
  <dcterms:created xsi:type="dcterms:W3CDTF">2015-06-05T18:19:34Z</dcterms:created>
  <dcterms:modified xsi:type="dcterms:W3CDTF">2026-09-24T08:57:39Z</dcterms:modified>
</cp:coreProperties>
</file>