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Area" localSheetId="0">Потери!$A$1:$F$40</definedName>
  </definedNames>
  <calcPr calcId="125725"/>
</workbook>
</file>

<file path=xl/calcChain.xml><?xml version="1.0" encoding="utf-8"?>
<calcChain xmlns="http://schemas.openxmlformats.org/spreadsheetml/2006/main">
  <c r="F12" i="1"/>
  <c r="F11"/>
  <c r="F10"/>
  <c r="F9"/>
  <c r="E20" l="1"/>
  <c r="E19"/>
  <c r="E21" s="1"/>
  <c r="E22"/>
  <c r="E29"/>
  <c r="D29"/>
  <c r="E12"/>
  <c r="E10"/>
  <c r="E9"/>
  <c r="C29"/>
  <c r="B29"/>
  <c r="D20"/>
  <c r="D19"/>
  <c r="C22"/>
  <c r="C20"/>
  <c r="C19"/>
  <c r="B22"/>
  <c r="B20"/>
  <c r="B19"/>
  <c r="D12"/>
  <c r="D10"/>
  <c r="D9"/>
  <c r="C12"/>
  <c r="C10"/>
  <c r="C9"/>
  <c r="B12"/>
  <c r="B10"/>
  <c r="B9"/>
  <c r="E11" l="1"/>
  <c r="C11"/>
  <c r="C21"/>
  <c r="B21"/>
  <c r="D11"/>
  <c r="D21"/>
  <c r="B11"/>
</calcChain>
</file>

<file path=xl/sharedStrings.xml><?xml version="1.0" encoding="utf-8"?>
<sst xmlns="http://schemas.openxmlformats.org/spreadsheetml/2006/main" count="57" uniqueCount="33">
  <si>
    <t>Сведения о размерах потерь</t>
  </si>
  <si>
    <t>СН2, млн. кВт.ч.</t>
  </si>
  <si>
    <t>НН, млн. кВт.ч.</t>
  </si>
  <si>
    <t>Всего, млн. кВт.ч.</t>
  </si>
  <si>
    <t>Всего, %</t>
  </si>
  <si>
    <t>2014 год</t>
  </si>
  <si>
    <t>2015 год</t>
  </si>
  <si>
    <t>2016 год</t>
  </si>
  <si>
    <t>СН2, тыс. руб.</t>
  </si>
  <si>
    <t>Период</t>
  </si>
  <si>
    <t>Уровень  потерь в %</t>
  </si>
  <si>
    <t>Примечание</t>
  </si>
  <si>
    <t>2014 г.</t>
  </si>
  <si>
    <t>2015 г.</t>
  </si>
  <si>
    <t>2016 г.</t>
  </si>
  <si>
    <t>1.Сведения о потерях электроэнергии в сетях в абсолютном и относительном выражении по уровням напряженя, используемым для целей ценообразования</t>
  </si>
  <si>
    <t>2.Сведения о размере фактических потерь</t>
  </si>
  <si>
    <t>4.Сведения об уровне нормативных потерь электроэнергии в сетях АО "Кисловодская сетевая компания"</t>
  </si>
  <si>
    <r>
      <t>Утверждены приказом Минэнерго России от 31</t>
    </r>
    <r>
      <rPr>
        <sz val="12"/>
        <rFont val="Times New Roman"/>
        <family val="1"/>
        <charset val="204"/>
      </rPr>
      <t>.07.2014 г. № 486</t>
    </r>
  </si>
  <si>
    <r>
      <t xml:space="preserve">Утверждены приказом Минэнерго России от </t>
    </r>
    <r>
      <rPr>
        <sz val="12"/>
        <rFont val="Times New Roman"/>
        <family val="1"/>
        <charset val="204"/>
      </rPr>
      <t>26.09.2013 г. № 655</t>
    </r>
  </si>
  <si>
    <t>Год</t>
  </si>
  <si>
    <t>Утверждены постановлением РТК СК от 15.11.2016 №41/2</t>
  </si>
  <si>
    <t>2017 год</t>
  </si>
  <si>
    <t>АО "Кисловодская сетевая компания"</t>
  </si>
  <si>
    <t>3.Сведения о фактических затратах на покупку потерь</t>
  </si>
  <si>
    <t>2017 г.</t>
  </si>
  <si>
    <t>Потери</t>
  </si>
  <si>
    <t>--</t>
  </si>
  <si>
    <t>2018 год</t>
  </si>
  <si>
    <t>2018 г.</t>
  </si>
  <si>
    <t>2018 г</t>
  </si>
  <si>
    <t>2019 г.</t>
  </si>
  <si>
    <t>Утверждены постановлением РТК СК от 31.03.2017 №20/4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</si>
</sst>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00"/>
    <numFmt numFmtId="166" formatCode="0.00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165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5" fontId="1" fillId="0" borderId="1" xfId="0" quotePrefix="1" applyNumberFormat="1" applyFont="1" applyBorder="1" applyAlignment="1">
      <alignment horizontal="center" vertical="center"/>
    </xf>
    <xf numFmtId="4" fontId="1" fillId="0" borderId="1" xfId="0" quotePrefix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1" xfId="0" quotePrefix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1" xfId="0" quotePrefix="1" applyNumberFormat="1" applyFont="1" applyBorder="1" applyAlignment="1">
      <alignment horizontal="center" vertical="center"/>
    </xf>
    <xf numFmtId="166" fontId="1" fillId="0" borderId="1" xfId="0" quotePrefix="1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wrapText="1"/>
    </xf>
    <xf numFmtId="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/Desktop/&#1058;&#1088;&#1091;&#1076;&#1099;/&#1050;&#1057;&#1050;/2016/&#1056;&#1072;&#1089;&#1082;&#1088;&#1099;&#1090;&#1080;&#1077;%20&#1080;&#1085;&#1092;&#1086;&#1088;&#1084;&#1072;&#1094;&#1080;&#1080;/11%20&#1041;%202/&#1041;&#1072;&#1083;&#1072;&#1085;&#1089;_2014&#107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/Desktop/&#1058;&#1088;&#1091;&#1076;&#1099;/&#1050;&#1057;&#1050;/2014/&#1059;&#1089;&#1083;&#1091;&#1075;&#1080;%20&#1087;&#1086;%20&#1087;&#1077;&#1088;&#1077;&#1076;&#1072;&#1095;&#1077;/&#1056;&#1072;&#1089;&#1095;&#1077;&#1090;%20&#1055;&#1054;&#1058;&#1045;&#1056;&#1068;%202014%20(&#1088;&#1072;&#1073;.%20&#1092;&#1072;&#1081;&#1083;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/Desktop/&#1058;&#1088;&#1091;&#1076;&#1099;/&#1050;&#1057;&#1050;/2015/&#1059;&#1089;&#1083;&#1091;&#1075;&#1080;%20&#1087;&#1086;%20&#1087;&#1077;&#1088;&#1077;&#1076;&#1072;&#1095;&#1077;/&#1056;&#1072;&#1089;&#1095;&#1077;&#1090;%20&#1055;&#1054;&#1058;&#1045;&#1056;&#1068;%202015%20(&#1088;&#1072;&#1073;.%20&#1092;&#1072;&#1081;&#1083;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/Desktop/&#1058;&#1088;&#1091;&#1076;&#1099;/&#1050;&#1057;&#1050;/2017/&#1059;&#1089;&#1083;&#1091;&#1075;&#1080;%20&#1087;&#1086;%20&#1087;&#1077;&#1088;&#1077;&#1076;&#1072;&#1095;&#1077;/&#1056;&#1072;&#1089;&#1095;&#1077;&#1090;%20&#1055;&#1054;&#1058;&#1045;&#1056;&#1068;%202017%20(&#1088;&#1072;&#1073;.%20&#1092;&#1072;&#1081;&#1083;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/Desktop/&#1050;&#1057;&#1050;%20-%20&#1089;&#1077;&#1090;&#1100;/2016/&#1059;&#1089;&#1083;&#1091;&#1075;&#1080;%20&#1087;&#1086;%20&#1087;&#1077;&#1088;&#1077;&#1076;&#1072;&#1095;&#1077;/&#1056;&#1072;&#1089;&#1095;&#1077;&#1090;%20&#1055;&#1054;&#1058;&#1045;&#1056;&#1068;%202016%20(&#1088;&#1072;&#1073;.%20&#1092;&#1072;&#1081;&#1083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/Desktop/&#1058;&#1088;&#1091;&#1076;&#1099;/&#1050;&#1057;&#1050;/2016/&#1056;&#1072;&#1089;&#1082;&#1088;&#1099;&#1090;&#1080;&#1077;%20&#1080;&#1085;&#1092;&#1086;&#1088;&#1084;&#1072;&#1094;&#1080;&#1080;/11%20&#1041;%202/&#1041;&#1072;&#1083;&#1072;&#1085;&#1089;_2015&#10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/Desktop/&#1058;&#1088;&#1091;&#1076;&#1099;/&#1050;&#1057;&#1050;/2016/&#1056;&#1072;&#1089;&#1082;&#1088;&#1099;&#1090;&#1080;&#1077;%20&#1080;&#1085;&#1092;&#1086;&#1088;&#1084;&#1072;&#1094;&#1080;&#1080;/11%20&#1041;%202/&#1041;&#1072;&#1083;&#1072;&#1085;&#1089;_2016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272~1/AppData/Local/Temp/&#1041;&#1072;&#1083;&#1072;&#1085;&#1089;%20&#1087;&#1077;&#1088;&#1077;&#1076;&#1072;&#1095;&#1080;%202017_&#1050;&#1080;&#1089;&#1083;&#1086;&#1074;&#1086;&#1076;&#1089;&#108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/Desktop/&#1058;&#1088;&#1091;&#1076;&#1099;/&#1050;&#1057;&#1050;/2018/&#1056;&#1072;&#1089;&#1082;&#1088;&#1099;&#1090;&#1080;&#1077;%20&#1080;&#1085;&#1092;&#1086;&#1088;&#1084;&#1072;&#1094;&#1080;&#1080;%20&#1050;&#1057;&#1050;%202018/11%20&#1041;%203/&#1041;&#1072;&#1083;&#1072;&#1085;&#1089;_2018&#107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/Desktop/&#1058;&#1088;&#1091;&#1076;&#1099;/&#1050;&#1057;&#1050;/2014/&#1057;&#1090;&#1072;&#1090;&#1080;&#1089;&#1090;&#1080;&#1082;&#1072;/&#1060;&#1086;&#1088;&#1084;&#1099;/46-&#1069;&#1069;%20(&#1087;&#1077;&#1088;&#1077;&#1076;&#1072;&#1095;&#1072;)/&#1087;&#1077;&#1088;&#1077;&#1076;&#1072;&#1095;&#1072;%20%20&#1075;&#1086;&#1076;&#1086;&#1074;&#1072;&#1103;%202014%20&#1074;&#1077;&#1088;&#1085;&#1072;&#110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/Desktop/&#1058;&#1088;&#1091;&#1076;&#1099;/&#1050;&#1057;&#1050;/2015/&#1057;&#1090;&#1072;&#1090;&#1080;&#1089;&#1090;&#1080;&#1082;&#1072;/46-&#1069;&#1069;(&#1055;&#1077;&#1088;&#1077;&#1076;&#1072;&#1095;&#1072;)/13%20%2046EP.ST(v2.0)%20&#1075;&#1086;&#1076;%20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/Desktop/13%2046EP.ST(v2.0)%20&#1075;&#1086;&#1076;%202016%20&#1082;&#1089;&#1082;%20&#1074;%20&#1088;&#1090;&#108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/Desktop/&#1058;&#1088;&#1091;&#1076;&#1099;/&#1050;&#1057;&#1050;/2017/46%20&#1055;&#1069;/13%2046EP.ST(v2.3)%20&#1075;&#1086;&#1076;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"/>
    </sheetNames>
    <sheetDataSet>
      <sheetData sheetId="0">
        <row r="60">
          <cell r="F60">
            <v>12.239300000000004</v>
          </cell>
        </row>
        <row r="62">
          <cell r="G62">
            <v>31.61</v>
          </cell>
        </row>
        <row r="63">
          <cell r="C63">
            <v>0.15396523876404494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Потери 2014"/>
    </sheetNames>
    <sheetDataSet>
      <sheetData sheetId="0" refreshError="1">
        <row r="24">
          <cell r="H24">
            <v>105544419.87</v>
          </cell>
          <cell r="M24">
            <v>0.15318165051083393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отери 2015"/>
    </sheetNames>
    <sheetDataSet>
      <sheetData sheetId="0" refreshError="1">
        <row r="24">
          <cell r="H24">
            <v>117523353.48999999</v>
          </cell>
          <cell r="M24">
            <v>0.15645555195344202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отери 2017"/>
    </sheetNames>
    <sheetDataSet>
      <sheetData sheetId="0">
        <row r="24">
          <cell r="G24">
            <v>103457068.06999999</v>
          </cell>
          <cell r="M24">
            <v>0.13155048297322272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отери 2016"/>
    </sheetNames>
    <sheetDataSet>
      <sheetData sheetId="0">
        <row r="24">
          <cell r="G24">
            <v>106931960.09999999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"/>
    </sheetNames>
    <sheetDataSet>
      <sheetData sheetId="0">
        <row r="60">
          <cell r="F60">
            <v>13.792999999999999</v>
          </cell>
          <cell r="G60">
            <v>31.61</v>
          </cell>
        </row>
        <row r="63">
          <cell r="C63">
            <v>0.16129261449420343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"/>
    </sheetNames>
    <sheetDataSet>
      <sheetData sheetId="0">
        <row r="60">
          <cell r="F60">
            <v>12.6587</v>
          </cell>
          <cell r="G60">
            <v>32.436099999999996</v>
          </cell>
        </row>
        <row r="63">
          <cell r="C63">
            <v>0.15980036471286121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Кислов"/>
    </sheetNames>
    <sheetDataSet>
      <sheetData sheetId="0">
        <row r="60">
          <cell r="F60">
            <v>12.611175184808697</v>
          </cell>
          <cell r="G60">
            <v>32.314331916562445</v>
          </cell>
        </row>
        <row r="63">
          <cell r="C63">
            <v>0.15860009141720299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Кислов"/>
    </sheetNames>
    <sheetDataSet>
      <sheetData sheetId="0">
        <row r="60">
          <cell r="F60">
            <v>27.958204355800092</v>
          </cell>
          <cell r="G60">
            <v>16.345495644199907</v>
          </cell>
        </row>
        <row r="63">
          <cell r="C63">
            <v>0.15539994254540684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>
        <row r="33">
          <cell r="I33">
            <v>12107.223</v>
          </cell>
          <cell r="J33">
            <v>31023.112000000001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/>
      <sheetData sheetId="3">
        <row r="33">
          <cell r="I33">
            <v>13779.595000000001</v>
          </cell>
          <cell r="J33">
            <v>30232.550000000003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>
        <row r="33">
          <cell r="I33">
            <v>14157.353999999999</v>
          </cell>
          <cell r="J33">
            <v>31073.81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modListProv"/>
      <sheetName val="mod_01"/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3">
          <cell r="I33">
            <v>11513.546622000002</v>
          </cell>
          <cell r="J33">
            <v>25270.947378000004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view="pageBreakPreview" topLeftCell="A31" zoomScale="110" zoomScaleSheetLayoutView="110" workbookViewId="0">
      <selection activeCell="K40" sqref="J40:K40"/>
    </sheetView>
  </sheetViews>
  <sheetFormatPr defaultRowHeight="15"/>
  <cols>
    <col min="1" max="1" width="23.85546875" customWidth="1"/>
    <col min="2" max="3" width="14.7109375" customWidth="1"/>
    <col min="4" max="4" width="15.42578125" customWidth="1"/>
    <col min="5" max="5" width="14.42578125" customWidth="1"/>
    <col min="6" max="6" width="13.5703125" customWidth="1"/>
  </cols>
  <sheetData>
    <row r="1" spans="1:6" ht="30" customHeight="1">
      <c r="A1" s="31" t="s">
        <v>0</v>
      </c>
      <c r="B1" s="31"/>
      <c r="C1" s="31"/>
      <c r="D1" s="31"/>
      <c r="E1" s="31"/>
      <c r="F1" s="31"/>
    </row>
    <row r="2" spans="1:6" ht="27.75" customHeight="1">
      <c r="A2" s="32" t="s">
        <v>23</v>
      </c>
      <c r="B2" s="32"/>
      <c r="C2" s="32"/>
      <c r="D2" s="32"/>
      <c r="E2" s="32"/>
      <c r="F2" s="32"/>
    </row>
    <row r="3" spans="1:6" ht="24" customHeight="1">
      <c r="A3" s="32" t="s">
        <v>30</v>
      </c>
      <c r="B3" s="32"/>
      <c r="C3" s="32"/>
      <c r="D3" s="32"/>
      <c r="E3" s="32"/>
      <c r="F3" s="32"/>
    </row>
    <row r="4" spans="1:6" ht="15.75">
      <c r="A4" s="5"/>
      <c r="B4" s="5"/>
      <c r="C4" s="5"/>
      <c r="D4" s="5"/>
      <c r="E4" s="5"/>
      <c r="F4" s="5"/>
    </row>
    <row r="5" spans="1:6" ht="31.5" customHeight="1">
      <c r="A5" s="24" t="s">
        <v>15</v>
      </c>
      <c r="B5" s="24"/>
      <c r="C5" s="24"/>
      <c r="D5" s="24"/>
      <c r="E5" s="24"/>
      <c r="F5" s="24"/>
    </row>
    <row r="6" spans="1:6" ht="31.5" customHeight="1">
      <c r="A6" s="14"/>
      <c r="B6" s="14"/>
      <c r="C6" s="14"/>
      <c r="D6" s="14"/>
      <c r="E6" s="14"/>
      <c r="F6" s="14"/>
    </row>
    <row r="7" spans="1:6" ht="15.75">
      <c r="A7" s="21" t="s">
        <v>26</v>
      </c>
      <c r="B7" s="27" t="s">
        <v>20</v>
      </c>
      <c r="C7" s="27"/>
      <c r="D7" s="27"/>
      <c r="E7" s="28"/>
      <c r="F7" s="23"/>
    </row>
    <row r="8" spans="1:6" ht="21.75" customHeight="1">
      <c r="A8" s="22"/>
      <c r="B8" s="1" t="s">
        <v>5</v>
      </c>
      <c r="C8" s="1" t="s">
        <v>6</v>
      </c>
      <c r="D8" s="1" t="s">
        <v>7</v>
      </c>
      <c r="E8" s="1" t="s">
        <v>22</v>
      </c>
      <c r="F8" s="1" t="s">
        <v>28</v>
      </c>
    </row>
    <row r="9" spans="1:6" ht="15.75">
      <c r="A9" s="6" t="s">
        <v>1</v>
      </c>
      <c r="B9" s="7">
        <f>[1]баланс!$F$60</f>
        <v>12.239300000000004</v>
      </c>
      <c r="C9" s="7">
        <f>[2]баланс!$F$60</f>
        <v>13.792999999999999</v>
      </c>
      <c r="D9" s="7">
        <f>[3]баланс!$F$60</f>
        <v>12.6587</v>
      </c>
      <c r="E9" s="7">
        <f>[4]Кислов!$F$60</f>
        <v>12.611175184808697</v>
      </c>
      <c r="F9" s="20">
        <f>[5]Кислов!$F$60</f>
        <v>27.958204355800092</v>
      </c>
    </row>
    <row r="10" spans="1:6" ht="15.75">
      <c r="A10" s="6" t="s">
        <v>2</v>
      </c>
      <c r="B10" s="7">
        <f>[1]баланс!$G$62</f>
        <v>31.61</v>
      </c>
      <c r="C10" s="7">
        <f>[2]баланс!$G$60</f>
        <v>31.61</v>
      </c>
      <c r="D10" s="7">
        <f>[3]баланс!$G$60</f>
        <v>32.436099999999996</v>
      </c>
      <c r="E10" s="7">
        <f>[4]Кислов!$G$60</f>
        <v>32.314331916562445</v>
      </c>
      <c r="F10" s="20">
        <f>[5]Кислов!$G$60</f>
        <v>16.345495644199907</v>
      </c>
    </row>
    <row r="11" spans="1:6" ht="15.75">
      <c r="A11" s="6" t="s">
        <v>3</v>
      </c>
      <c r="B11" s="7">
        <f>SUM(B9:B10)</f>
        <v>43.849299999999999</v>
      </c>
      <c r="C11" s="7">
        <f t="shared" ref="C11:D11" si="0">SUM(C9:C10)</f>
        <v>45.402999999999999</v>
      </c>
      <c r="D11" s="7">
        <f t="shared" si="0"/>
        <v>45.094799999999992</v>
      </c>
      <c r="E11" s="7">
        <f>SUM(E9:E10)</f>
        <v>44.925507101371139</v>
      </c>
      <c r="F11" s="7">
        <f>SUM(F9:F10)</f>
        <v>44.303699999999999</v>
      </c>
    </row>
    <row r="12" spans="1:6" ht="15.75">
      <c r="A12" s="6" t="s">
        <v>4</v>
      </c>
      <c r="B12" s="8">
        <f>[1]баланс!$C$63*100</f>
        <v>15.396523876404494</v>
      </c>
      <c r="C12" s="8">
        <f>[2]баланс!$C$63*100</f>
        <v>16.129261449420344</v>
      </c>
      <c r="D12" s="8">
        <f>[3]баланс!$C$63*100</f>
        <v>15.980036471286121</v>
      </c>
      <c r="E12" s="8">
        <f>[4]Кислов!$C$63*100</f>
        <v>15.860009141720299</v>
      </c>
      <c r="F12" s="13">
        <f>[5]Кислов!$C$63*100</f>
        <v>15.539994254540684</v>
      </c>
    </row>
    <row r="13" spans="1:6" ht="15.75">
      <c r="A13" s="5"/>
      <c r="B13" s="5"/>
      <c r="C13" s="5"/>
      <c r="D13" s="5"/>
      <c r="E13" s="5"/>
      <c r="F13" s="5"/>
    </row>
    <row r="14" spans="1:6" ht="15.75">
      <c r="A14" s="5"/>
      <c r="B14" s="5"/>
      <c r="C14" s="5"/>
      <c r="D14" s="5"/>
      <c r="E14" s="5"/>
      <c r="F14" s="5"/>
    </row>
    <row r="15" spans="1:6" ht="15.75">
      <c r="A15" s="26" t="s">
        <v>16</v>
      </c>
      <c r="B15" s="26"/>
      <c r="C15" s="26"/>
      <c r="D15" s="26"/>
      <c r="E15" s="26"/>
      <c r="F15" s="26"/>
    </row>
    <row r="16" spans="1:6" ht="15.75">
      <c r="A16" s="15"/>
      <c r="B16" s="15"/>
      <c r="C16" s="15"/>
      <c r="D16" s="15"/>
      <c r="E16" s="15"/>
      <c r="F16" s="15"/>
    </row>
    <row r="17" spans="1:6" ht="15.75">
      <c r="A17" s="21" t="s">
        <v>26</v>
      </c>
      <c r="B17" s="21" t="s">
        <v>20</v>
      </c>
      <c r="C17" s="21"/>
      <c r="D17" s="21"/>
      <c r="E17" s="23"/>
      <c r="F17" s="23"/>
    </row>
    <row r="18" spans="1:6" ht="21.75" customHeight="1">
      <c r="A18" s="22"/>
      <c r="B18" s="17" t="s">
        <v>5</v>
      </c>
      <c r="C18" s="17" t="s">
        <v>6</v>
      </c>
      <c r="D18" s="17" t="s">
        <v>7</v>
      </c>
      <c r="E18" s="17" t="s">
        <v>22</v>
      </c>
      <c r="F18" s="17" t="s">
        <v>28</v>
      </c>
    </row>
    <row r="19" spans="1:6" ht="15.75">
      <c r="A19" s="6" t="s">
        <v>1</v>
      </c>
      <c r="B19" s="7">
        <f>'[6]Отпуск ЭЭ сет организациями'!$I$33/1000</f>
        <v>12.107222999999999</v>
      </c>
      <c r="C19" s="7">
        <f>'[7]Отпуск ЭЭ сет организациями'!$I$33/1000</f>
        <v>13.779595</v>
      </c>
      <c r="D19" s="9">
        <f>'[8]Отпуск ЭЭ сет организациями'!$I$33/1000</f>
        <v>14.157354</v>
      </c>
      <c r="E19" s="19">
        <f>'[9]Отпуск ЭЭ сет организациями'!$I$33/1000</f>
        <v>11.513546622000002</v>
      </c>
      <c r="F19" s="16" t="s">
        <v>27</v>
      </c>
    </row>
    <row r="20" spans="1:6" ht="15.75">
      <c r="A20" s="6" t="s">
        <v>2</v>
      </c>
      <c r="B20" s="7">
        <f>'[6]Отпуск ЭЭ сет организациями'!$J$33/1000</f>
        <v>31.023112000000001</v>
      </c>
      <c r="C20" s="7">
        <f>'[7]Отпуск ЭЭ сет организациями'!$J$33/1000</f>
        <v>30.232550000000003</v>
      </c>
      <c r="D20" s="9">
        <f>'[8]Отпуск ЭЭ сет организациями'!$J$33/1000</f>
        <v>31.073810000000002</v>
      </c>
      <c r="E20" s="19">
        <f>'[9]Отпуск ЭЭ сет организациями'!$J$33/1000</f>
        <v>25.270947378000006</v>
      </c>
      <c r="F20" s="16" t="s">
        <v>27</v>
      </c>
    </row>
    <row r="21" spans="1:6" ht="15.75">
      <c r="A21" s="6" t="s">
        <v>3</v>
      </c>
      <c r="B21" s="7">
        <f>SUM(B19:B20)</f>
        <v>43.130335000000002</v>
      </c>
      <c r="C21" s="7">
        <f t="shared" ref="C21:E21" si="1">SUM(C19:C20)</f>
        <v>44.012145000000004</v>
      </c>
      <c r="D21" s="7">
        <f t="shared" si="1"/>
        <v>45.231164</v>
      </c>
      <c r="E21" s="7">
        <f t="shared" si="1"/>
        <v>36.784494000000009</v>
      </c>
      <c r="F21" s="16" t="s">
        <v>27</v>
      </c>
    </row>
    <row r="22" spans="1:6" ht="15.75">
      <c r="A22" s="6" t="s">
        <v>4</v>
      </c>
      <c r="B22" s="8">
        <f>'[10]Потери 2014'!$M$24*100</f>
        <v>15.318165051083394</v>
      </c>
      <c r="C22" s="8">
        <f>'[11]Потери 2015'!$M$24*100</f>
        <v>15.645555195344201</v>
      </c>
      <c r="D22" s="10">
        <v>15.9</v>
      </c>
      <c r="E22" s="18">
        <f>'[12]Потери 2017'!$M$24*100</f>
        <v>13.155048297322272</v>
      </c>
      <c r="F22" s="16" t="s">
        <v>27</v>
      </c>
    </row>
    <row r="23" spans="1:6" ht="15.75">
      <c r="A23" s="5"/>
      <c r="B23" s="5"/>
      <c r="C23" s="5"/>
      <c r="D23" s="5"/>
      <c r="E23" s="5"/>
      <c r="F23" s="5"/>
    </row>
    <row r="24" spans="1:6" ht="15.75">
      <c r="A24" s="5"/>
      <c r="B24" s="5"/>
      <c r="C24" s="5"/>
      <c r="D24" s="5"/>
      <c r="E24" s="5"/>
      <c r="F24" s="5"/>
    </row>
    <row r="25" spans="1:6" ht="15.75">
      <c r="A25" s="26" t="s">
        <v>24</v>
      </c>
      <c r="B25" s="26"/>
      <c r="C25" s="26"/>
      <c r="D25" s="26"/>
      <c r="E25" s="26"/>
      <c r="F25" s="26"/>
    </row>
    <row r="26" spans="1:6" ht="15.75">
      <c r="A26" s="15"/>
      <c r="B26" s="15"/>
      <c r="C26" s="15"/>
      <c r="D26" s="15"/>
      <c r="E26" s="15"/>
      <c r="F26" s="15"/>
    </row>
    <row r="27" spans="1:6" ht="15.75">
      <c r="A27" s="21" t="s">
        <v>26</v>
      </c>
      <c r="B27" s="21" t="s">
        <v>20</v>
      </c>
      <c r="C27" s="21"/>
      <c r="D27" s="21"/>
      <c r="E27" s="23"/>
      <c r="F27" s="23"/>
    </row>
    <row r="28" spans="1:6" ht="18.75" customHeight="1">
      <c r="A28" s="22"/>
      <c r="B28" s="1" t="s">
        <v>5</v>
      </c>
      <c r="C28" s="1" t="s">
        <v>6</v>
      </c>
      <c r="D28" s="1" t="s">
        <v>7</v>
      </c>
      <c r="E28" s="1" t="s">
        <v>22</v>
      </c>
      <c r="F28" s="1" t="s">
        <v>28</v>
      </c>
    </row>
    <row r="29" spans="1:6" ht="20.25" customHeight="1">
      <c r="A29" s="6" t="s">
        <v>8</v>
      </c>
      <c r="B29" s="11">
        <f>'[10]Потери 2014'!$H$24/1.18/1000</f>
        <v>89444.423618644068</v>
      </c>
      <c r="C29" s="11">
        <f>'[11]Потери 2015'!$H$24/1.18/1000</f>
        <v>99596.062279661011</v>
      </c>
      <c r="D29" s="12">
        <f>'[13]Потери 2016'!$G$24/1000</f>
        <v>106931.9601</v>
      </c>
      <c r="E29" s="10">
        <f>'[12]Потери 2017'!$G$24/1000</f>
        <v>103457.06806999999</v>
      </c>
      <c r="F29" s="16" t="s">
        <v>27</v>
      </c>
    </row>
    <row r="30" spans="1:6" ht="15.75">
      <c r="A30" s="5"/>
      <c r="B30" s="5"/>
      <c r="C30" s="5"/>
      <c r="D30" s="5"/>
      <c r="E30" s="5"/>
      <c r="F30" s="5"/>
    </row>
    <row r="31" spans="1:6" ht="15.75">
      <c r="A31" s="5"/>
      <c r="B31" s="5"/>
      <c r="C31" s="5"/>
      <c r="D31" s="5"/>
      <c r="E31" s="5"/>
      <c r="F31" s="5"/>
    </row>
    <row r="32" spans="1:6" ht="30.75" customHeight="1">
      <c r="A32" s="25" t="s">
        <v>17</v>
      </c>
      <c r="B32" s="25"/>
      <c r="C32" s="25"/>
      <c r="D32" s="25"/>
      <c r="E32" s="25"/>
      <c r="F32" s="25"/>
    </row>
    <row r="33" spans="1:6" ht="15.75">
      <c r="A33" s="5"/>
      <c r="B33" s="5"/>
      <c r="C33" s="5"/>
      <c r="D33" s="5"/>
      <c r="E33" s="5"/>
      <c r="F33" s="5"/>
    </row>
    <row r="34" spans="1:6" ht="45" customHeight="1">
      <c r="A34" s="1" t="s">
        <v>9</v>
      </c>
      <c r="B34" s="2" t="s">
        <v>10</v>
      </c>
      <c r="C34" s="29" t="s">
        <v>11</v>
      </c>
      <c r="D34" s="30"/>
      <c r="E34" s="30"/>
      <c r="F34" s="30"/>
    </row>
    <row r="35" spans="1:6" ht="33.75" customHeight="1">
      <c r="A35" s="3" t="s">
        <v>12</v>
      </c>
      <c r="B35" s="4">
        <v>16.03</v>
      </c>
      <c r="C35" s="21" t="s">
        <v>19</v>
      </c>
      <c r="D35" s="23"/>
      <c r="E35" s="23"/>
      <c r="F35" s="23"/>
    </row>
    <row r="36" spans="1:6" ht="31.5" customHeight="1">
      <c r="A36" s="3" t="s">
        <v>13</v>
      </c>
      <c r="B36" s="4">
        <v>15.98</v>
      </c>
      <c r="C36" s="21" t="s">
        <v>18</v>
      </c>
      <c r="D36" s="23"/>
      <c r="E36" s="23"/>
      <c r="F36" s="23"/>
    </row>
    <row r="37" spans="1:6" ht="33.75" customHeight="1">
      <c r="A37" s="3" t="s">
        <v>14</v>
      </c>
      <c r="B37" s="13">
        <v>15.9</v>
      </c>
      <c r="C37" s="21" t="s">
        <v>21</v>
      </c>
      <c r="D37" s="22"/>
      <c r="E37" s="23"/>
      <c r="F37" s="23"/>
    </row>
    <row r="38" spans="1:6" ht="36" customHeight="1">
      <c r="A38" s="3" t="s">
        <v>25</v>
      </c>
      <c r="B38" s="1">
        <v>15.86</v>
      </c>
      <c r="C38" s="21" t="s">
        <v>21</v>
      </c>
      <c r="D38" s="22"/>
      <c r="E38" s="23"/>
      <c r="F38" s="23"/>
    </row>
    <row r="39" spans="1:6" ht="34.5" customHeight="1">
      <c r="A39" s="3" t="s">
        <v>29</v>
      </c>
      <c r="B39" s="1">
        <v>15.54</v>
      </c>
      <c r="C39" s="21" t="s">
        <v>32</v>
      </c>
      <c r="D39" s="22"/>
      <c r="E39" s="23"/>
      <c r="F39" s="23"/>
    </row>
    <row r="40" spans="1:6" ht="34.5" customHeight="1">
      <c r="A40" s="3" t="s">
        <v>31</v>
      </c>
      <c r="B40" s="1">
        <v>15.24</v>
      </c>
      <c r="C40" s="21" t="s">
        <v>32</v>
      </c>
      <c r="D40" s="22"/>
      <c r="E40" s="23"/>
      <c r="F40" s="23"/>
    </row>
    <row r="41" spans="1:6" ht="15.75">
      <c r="D41" s="5"/>
    </row>
  </sheetData>
  <mergeCells count="20">
    <mergeCell ref="A1:F1"/>
    <mergeCell ref="A7:A8"/>
    <mergeCell ref="A17:A18"/>
    <mergeCell ref="A27:A28"/>
    <mergeCell ref="A2:F2"/>
    <mergeCell ref="A3:F3"/>
    <mergeCell ref="C40:F40"/>
    <mergeCell ref="C39:F39"/>
    <mergeCell ref="A5:F5"/>
    <mergeCell ref="A32:F32"/>
    <mergeCell ref="A15:F15"/>
    <mergeCell ref="A25:F25"/>
    <mergeCell ref="B7:F7"/>
    <mergeCell ref="B17:F17"/>
    <mergeCell ref="B27:F27"/>
    <mergeCell ref="C34:F34"/>
    <mergeCell ref="C35:F35"/>
    <mergeCell ref="C36:F36"/>
    <mergeCell ref="C37:F37"/>
    <mergeCell ref="C38:F38"/>
  </mergeCells>
  <conditionalFormatting sqref="B35:B36">
    <cfRule type="containsBlanks" dxfId="0" priority="3">
      <formula>LEN(TRIM(B35))=0</formula>
    </cfRule>
  </conditionalFormatting>
  <pageMargins left="0.7" right="0.7" top="0.75" bottom="0.75" header="0.3" footer="0.3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2018-02-07T13:31:54Z</dcterms:modified>
</cp:coreProperties>
</file>